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530" windowHeight="4830" activeTab="0"/>
  </bookViews>
  <sheets>
    <sheet name="Momentum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<sst xmlns="http://schemas.openxmlformats.org/spreadsheetml/2006/main" count="52" uniqueCount="42">
  <si>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Data</t>
  </si>
  <si>
    <t>A</t>
  </si>
  <si>
    <t>P</t>
  </si>
  <si>
    <t>C</t>
  </si>
  <si>
    <t>I</t>
  </si>
  <si>
    <t>K</t>
  </si>
  <si>
    <t>R</t>
  </si>
  <si>
    <t>inches</t>
  </si>
  <si>
    <t>Phi</t>
  </si>
  <si>
    <t>Cb</t>
  </si>
  <si>
    <t>Ct</t>
  </si>
  <si>
    <t>Crank</t>
  </si>
  <si>
    <t>Angle-deg</t>
  </si>
  <si>
    <t>PR</t>
  </si>
  <si>
    <t>TF</t>
  </si>
  <si>
    <t>beta</t>
  </si>
  <si>
    <t>h</t>
  </si>
  <si>
    <t>c</t>
  </si>
  <si>
    <t>alpha</t>
  </si>
  <si>
    <t>Position</t>
  </si>
  <si>
    <t>s(a)-inch</t>
  </si>
  <si>
    <t>Velocity</t>
  </si>
  <si>
    <t>(ft/sec)</t>
  </si>
  <si>
    <t>Acceleration</t>
  </si>
  <si>
    <t>(ft/sec^2)</t>
  </si>
  <si>
    <t>Angle-rad</t>
  </si>
  <si>
    <t>C320-298-100</t>
  </si>
  <si>
    <t>crank rotation</t>
  </si>
  <si>
    <t>positive is clockwise, neg is counterCW with horse head on the right</t>
  </si>
  <si>
    <t>Speed</t>
  </si>
  <si>
    <t>spm</t>
  </si>
  <si>
    <t>da</t>
  </si>
  <si>
    <t>lbf</t>
  </si>
  <si>
    <t>Up Stroke Momentum Change</t>
  </si>
  <si>
    <t>Down Stroke Momentum Change</t>
  </si>
  <si>
    <t>dF</t>
  </si>
  <si>
    <t>Lbf</t>
  </si>
  <si>
    <t>(Lbf)</t>
  </si>
  <si>
    <t>Unit</t>
  </si>
  <si>
    <t>Lbm</t>
  </si>
  <si>
    <t>Counter weight on beam</t>
  </si>
  <si>
    <t>Beam Weight Momentum Transfer - Conventional Unit (Type I Lever)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</si>
</sst>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166" fontId="0" fillId="4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zoomScalePageLayoutView="0" workbookViewId="0" topLeftCell="A1">
      <selection activeCell="Q22" sqref="Q22"/>
    </sheetView>
  </sheetViews>
  <sheetFormatPr defaultColWidth="9.140625" defaultRowHeight="12.75"/>
  <cols>
    <col min="2" max="2" width="12.140625" style="0" customWidth="1"/>
    <col min="3" max="3" width="12.421875" style="0" bestFit="1" customWidth="1"/>
    <col min="5" max="5" width="9.28125" style="0" customWidth="1"/>
    <col min="8" max="8" width="10.28125" style="0" customWidth="1"/>
    <col min="12" max="12" width="12.421875" style="0" bestFit="1" customWidth="1"/>
    <col min="22" max="22" width="10.7109375" style="0" customWidth="1"/>
    <col min="23" max="23" width="13.00390625" style="0" customWidth="1"/>
    <col min="24" max="24" width="9.8515625" style="0" customWidth="1"/>
    <col min="25" max="25" width="12.140625" style="0" customWidth="1"/>
  </cols>
  <sheetData>
    <row r="1" ht="12.75">
      <c r="A1" s="3" t="s">
        <v>41</v>
      </c>
    </row>
    <row r="2" spans="1:3" ht="12.75">
      <c r="A2" s="7" t="s">
        <v>0</v>
      </c>
      <c r="B2" s="8"/>
      <c r="C2" s="8"/>
    </row>
    <row r="3" spans="1:10" ht="12.75">
      <c r="A3" s="7" t="s">
        <v>38</v>
      </c>
      <c r="B3" s="7" t="s">
        <v>26</v>
      </c>
      <c r="C3" s="8"/>
      <c r="F3" s="13" t="s">
        <v>33</v>
      </c>
      <c r="G3" s="14"/>
      <c r="H3" s="14"/>
      <c r="I3" s="15">
        <f>O55</f>
        <v>-2223.0292683139546</v>
      </c>
      <c r="J3" s="13" t="s">
        <v>36</v>
      </c>
    </row>
    <row r="4" spans="1:10" ht="12.75">
      <c r="A4" s="7" t="s">
        <v>29</v>
      </c>
      <c r="B4" s="7"/>
      <c r="C4" s="8">
        <v>6</v>
      </c>
      <c r="D4" s="7" t="s">
        <v>30</v>
      </c>
      <c r="F4" s="13" t="s">
        <v>34</v>
      </c>
      <c r="G4" s="14"/>
      <c r="H4" s="14"/>
      <c r="I4" s="15">
        <f>O90</f>
        <v>2223.0292683139564</v>
      </c>
      <c r="J4" s="13" t="s">
        <v>36</v>
      </c>
    </row>
    <row r="5" spans="1:4" ht="12.75">
      <c r="A5" s="7" t="s">
        <v>40</v>
      </c>
      <c r="B5" s="7"/>
      <c r="C5" s="9">
        <v>17745</v>
      </c>
      <c r="D5" s="7" t="s">
        <v>39</v>
      </c>
    </row>
    <row r="6" spans="1:4" ht="12.75">
      <c r="A6" s="8" t="s">
        <v>1</v>
      </c>
      <c r="B6" s="8"/>
      <c r="C6" s="8">
        <v>152</v>
      </c>
      <c r="D6" s="8" t="s">
        <v>7</v>
      </c>
    </row>
    <row r="7" spans="1:4" ht="12.75">
      <c r="A7" s="8" t="s">
        <v>2</v>
      </c>
      <c r="B7" s="8"/>
      <c r="C7" s="8">
        <v>148.5</v>
      </c>
      <c r="D7" s="8" t="s">
        <v>7</v>
      </c>
    </row>
    <row r="8" spans="1:4" ht="12.75">
      <c r="A8" s="8" t="s">
        <v>3</v>
      </c>
      <c r="B8" s="8"/>
      <c r="C8" s="8">
        <v>120.026</v>
      </c>
      <c r="D8" s="8" t="s">
        <v>7</v>
      </c>
    </row>
    <row r="9" spans="1:4" ht="12.75">
      <c r="A9" s="8" t="s">
        <v>4</v>
      </c>
      <c r="B9" s="8"/>
      <c r="C9" s="8">
        <v>120</v>
      </c>
      <c r="D9" s="8" t="s">
        <v>7</v>
      </c>
    </row>
    <row r="10" spans="1:4" ht="12.75">
      <c r="A10" s="8" t="s">
        <v>5</v>
      </c>
      <c r="B10" s="8"/>
      <c r="C10" s="8">
        <v>192.88</v>
      </c>
      <c r="D10" s="8" t="s">
        <v>7</v>
      </c>
    </row>
    <row r="11" spans="1:22" ht="12.75">
      <c r="A11" s="8" t="s">
        <v>6</v>
      </c>
      <c r="B11" s="8"/>
      <c r="C11" s="8">
        <v>47</v>
      </c>
      <c r="D11" s="8" t="s">
        <v>7</v>
      </c>
      <c r="M11" s="1"/>
      <c r="T11" s="2"/>
      <c r="U11" s="2"/>
      <c r="V11" s="2"/>
    </row>
    <row r="12" spans="1:22" ht="12.75">
      <c r="A12" s="8" t="s">
        <v>27</v>
      </c>
      <c r="B12" s="8"/>
      <c r="C12" s="8">
        <v>1</v>
      </c>
      <c r="D12" t="s">
        <v>28</v>
      </c>
      <c r="T12" s="2"/>
      <c r="U12" s="2"/>
      <c r="V12" s="2"/>
    </row>
    <row r="13" spans="1:22" ht="12.75">
      <c r="A13" t="s">
        <v>8</v>
      </c>
      <c r="C13">
        <f>ASIN($C$9/C10)</f>
        <v>0.6714839896902405</v>
      </c>
      <c r="T13" s="2"/>
      <c r="U13" s="2"/>
      <c r="V13" s="2"/>
    </row>
    <row r="14" spans="1:22" ht="12.75">
      <c r="A14" t="s">
        <v>9</v>
      </c>
      <c r="C14">
        <f>ACOS((C8^2+C10^2-(C7+C11)^2)/(2*C8*C10))</f>
        <v>1.2774420940807685</v>
      </c>
      <c r="T14" s="2"/>
      <c r="U14" s="2"/>
      <c r="V14" s="2"/>
    </row>
    <row r="15" spans="1:17" ht="12.75">
      <c r="A15" t="s">
        <v>10</v>
      </c>
      <c r="C15">
        <f>ACOS((C8^2+C10^2-(C7-C11)^2)/(2*C8*C10))</f>
        <v>0.46875967191946577</v>
      </c>
      <c r="M15" s="2" t="s">
        <v>31</v>
      </c>
      <c r="N15" s="2" t="s">
        <v>35</v>
      </c>
      <c r="O15" s="2"/>
      <c r="P15" s="2"/>
      <c r="Q15" s="2"/>
    </row>
    <row r="16" spans="1:17" ht="12.75">
      <c r="A16" s="4" t="s">
        <v>11</v>
      </c>
      <c r="B16" s="4"/>
      <c r="C16" s="4"/>
      <c r="D16" s="4"/>
      <c r="E16" s="4"/>
      <c r="F16" s="4"/>
      <c r="G16" s="4"/>
      <c r="H16" s="4"/>
      <c r="I16" s="4"/>
      <c r="J16" s="4" t="s">
        <v>19</v>
      </c>
      <c r="K16" s="4" t="s">
        <v>21</v>
      </c>
      <c r="L16" s="4" t="s">
        <v>23</v>
      </c>
      <c r="M16" s="2" t="s">
        <v>24</v>
      </c>
      <c r="N16" s="2" t="s">
        <v>37</v>
      </c>
      <c r="O16" s="2"/>
      <c r="P16" s="2"/>
      <c r="Q16" s="2"/>
    </row>
    <row r="17" spans="1:17" ht="12.75">
      <c r="A17" s="4" t="s">
        <v>12</v>
      </c>
      <c r="B17" s="4" t="s">
        <v>25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18</v>
      </c>
      <c r="I17" s="4"/>
      <c r="J17" s="4" t="s">
        <v>20</v>
      </c>
      <c r="K17" s="4" t="s">
        <v>22</v>
      </c>
      <c r="L17" s="4" t="s">
        <v>24</v>
      </c>
      <c r="M17" s="2"/>
      <c r="N17" s="2"/>
      <c r="O17" s="2"/>
      <c r="P17" s="2"/>
      <c r="Q17" s="2"/>
    </row>
    <row r="18" spans="1:17" ht="12.75">
      <c r="A18" s="4">
        <v>0</v>
      </c>
      <c r="B18" s="4">
        <f>A18*2*PI()/360</f>
        <v>0</v>
      </c>
      <c r="C18" s="5">
        <f>($C$14-G18)/($C$14-$C$15)</f>
        <v>0.0006281396750368953</v>
      </c>
      <c r="D18" s="5">
        <f>$C$11*$C$6/$C$8*SIN(H18)/SIN(E18)</f>
        <v>-3.5607301997446594</v>
      </c>
      <c r="E18" s="4">
        <f>ACOS(($C$8^2+$C$7^2-$C$10^2-$C$11^2+2*$C$10*$C$11*COS(B18-$C$13))/(2*$C$8*$C$7))</f>
        <v>1.2499763591293558</v>
      </c>
      <c r="F18" s="4">
        <f>SQRT($C$11^2+$C$10^2-2*$C$11*$C$10*COS(B18-$C$13))</f>
        <v>158.79914046924554</v>
      </c>
      <c r="G18" s="4">
        <f>ACOS(($C$8^2+F18^2-$C$7^2)/(2*$C$8*F18))-ASIN($C$11*SIN(B18-$C$13)/F18)</f>
        <v>1.276934128566904</v>
      </c>
      <c r="H18" s="4">
        <f>E18+G18-(B18-$C$13)</f>
        <v>3.1983944773865005</v>
      </c>
      <c r="I18" s="4"/>
      <c r="J18" s="4">
        <f>$C$6*($C$14-G18)</f>
        <v>0.07721075810739642</v>
      </c>
      <c r="K18" s="4">
        <f>(J18-J89)/10*$C$4</f>
        <v>-0.37050173974523093</v>
      </c>
      <c r="L18" s="4">
        <f>(K18-K89)/(B19-B18)*$C$4*2*3.1415/60</f>
        <v>2.5697439797526926</v>
      </c>
      <c r="M18" s="2"/>
      <c r="N18" s="2"/>
      <c r="O18" s="2"/>
      <c r="P18" s="2"/>
      <c r="Q18" s="2"/>
    </row>
    <row r="19" spans="1:17" ht="12.75">
      <c r="A19" s="4">
        <f>(ABS(A18)+5)*$C$12</f>
        <v>5</v>
      </c>
      <c r="B19" s="4">
        <f aca="true" t="shared" si="0" ref="B19:B82">A19*2*PI()/360</f>
        <v>0.08726646259971647</v>
      </c>
      <c r="C19" s="5">
        <f aca="true" t="shared" si="1" ref="C19:C82">($C$14-G19)/($C$14-$C$15)</f>
        <v>0.0006567796949575722</v>
      </c>
      <c r="D19" s="5">
        <f aca="true" t="shared" si="2" ref="D19:D82">$C$11*$C$6/$C$8*SIN(H19)/SIN(E19)</f>
        <v>3.676031245549141</v>
      </c>
      <c r="E19" s="4">
        <f aca="true" t="shared" si="3" ref="E19:E82">ACOS(($C$8^2+$C$7^2-$C$10^2-$C$11^2+2*$C$10*$C$11*COS(B19-$C$13))/(2*$C$8*$C$7))</f>
        <v>1.2223815746967097</v>
      </c>
      <c r="F19" s="4">
        <f aca="true" t="shared" si="4" ref="F19:F82">SQRT($C$11^2+$C$10^2-2*$C$11*$C$10*COS(B19-$C$13))</f>
        <v>155.84628547940173</v>
      </c>
      <c r="G19" s="4">
        <f aca="true" t="shared" si="5" ref="G19:G82">ACOS(($C$8^2+F19^2-$C$7^2)/(2*$C$8*F19))-ASIN($C$11*SIN(B19-$C$13)/F19)</f>
        <v>1.2769109678862238</v>
      </c>
      <c r="H19" s="4">
        <f aca="true" t="shared" si="6" ref="H19:H82">E19+G19-(B19-$C$13)</f>
        <v>3.0835100696734576</v>
      </c>
      <c r="I19" s="4"/>
      <c r="J19" s="4">
        <f aca="true" t="shared" si="7" ref="J19:J82">$C$6*($C$14-G19)</f>
        <v>0.08073118157078696</v>
      </c>
      <c r="K19" s="4">
        <f>(J19-J18)/10*$C$4</f>
        <v>0.0021122540780343256</v>
      </c>
      <c r="L19" s="4">
        <f>(K19-K18)/(B19-B18)*$C$4*2*3.1415/60</f>
        <v>2.68274163229252</v>
      </c>
      <c r="M19" s="2">
        <f aca="true" t="shared" si="8" ref="M19:M50">L19-L18</f>
        <v>0.11299765253982752</v>
      </c>
      <c r="N19" s="2">
        <f>$C$5/32.2*M19</f>
        <v>62.27153243227451</v>
      </c>
      <c r="O19" s="2"/>
      <c r="P19" s="2"/>
      <c r="Q19" s="2"/>
    </row>
    <row r="20" spans="1:17" ht="12.75">
      <c r="A20" s="4">
        <f aca="true" t="shared" si="9" ref="A20:A83">(ABS(A19)+5)*$C$12</f>
        <v>10</v>
      </c>
      <c r="B20" s="4">
        <f t="shared" si="0"/>
        <v>0.17453292519943295</v>
      </c>
      <c r="C20" s="5">
        <f t="shared" si="1"/>
        <v>0.005883496624895501</v>
      </c>
      <c r="D20" s="5">
        <f t="shared" si="2"/>
        <v>11.063247595942348</v>
      </c>
      <c r="E20" s="4">
        <f t="shared" si="3"/>
        <v>1.1979766383887278</v>
      </c>
      <c r="F20" s="4">
        <f t="shared" si="4"/>
        <v>153.21247447781388</v>
      </c>
      <c r="G20" s="4">
        <f t="shared" si="5"/>
        <v>1.2726842137793701</v>
      </c>
      <c r="H20" s="4">
        <f t="shared" si="6"/>
        <v>2.9676119166589054</v>
      </c>
      <c r="I20" s="4"/>
      <c r="J20" s="4">
        <f t="shared" si="7"/>
        <v>0.7231978058125481</v>
      </c>
      <c r="K20" s="4">
        <f aca="true" t="shared" si="10" ref="K20:K83">(J20-J19)/10*$C$4</f>
        <v>0.3854799745450567</v>
      </c>
      <c r="L20" s="4">
        <f aca="true" t="shared" si="11" ref="L20:L83">(K20-K19)/(B20-B19)*$C$4*2*3.1415/60</f>
        <v>2.760166180612582</v>
      </c>
      <c r="M20" s="2">
        <f t="shared" si="8"/>
        <v>0.07742454832006196</v>
      </c>
      <c r="N20" s="2">
        <f aca="true" t="shared" si="12" ref="N20:N83">$C$5/32.2*M20</f>
        <v>42.66765869377328</v>
      </c>
      <c r="O20" s="2"/>
      <c r="P20" s="2"/>
      <c r="Q20" s="2"/>
    </row>
    <row r="21" spans="1:17" ht="12.75">
      <c r="A21" s="4">
        <f t="shared" si="9"/>
        <v>15</v>
      </c>
      <c r="B21" s="4">
        <f t="shared" si="0"/>
        <v>0.2617993877991494</v>
      </c>
      <c r="C21" s="5">
        <f t="shared" si="1"/>
        <v>0.016370796039065938</v>
      </c>
      <c r="D21" s="5">
        <f t="shared" si="2"/>
        <v>18.472569260823487</v>
      </c>
      <c r="E21" s="4">
        <f t="shared" si="3"/>
        <v>1.1770238638450679</v>
      </c>
      <c r="F21" s="4">
        <f t="shared" si="4"/>
        <v>150.93493623716705</v>
      </c>
      <c r="G21" s="4">
        <f t="shared" si="5"/>
        <v>1.264203319087188</v>
      </c>
      <c r="H21" s="4">
        <f>E21+G21-(B21-$C$13)</f>
        <v>2.8509117848233467</v>
      </c>
      <c r="I21" s="4"/>
      <c r="J21" s="4">
        <f t="shared" si="7"/>
        <v>2.0122937990242367</v>
      </c>
      <c r="K21" s="4">
        <f t="shared" si="10"/>
        <v>0.7734575959270131</v>
      </c>
      <c r="L21" s="4">
        <f t="shared" si="11"/>
        <v>2.793356488304308</v>
      </c>
      <c r="M21" s="2">
        <f t="shared" si="8"/>
        <v>0.03319030769172571</v>
      </c>
      <c r="N21" s="2">
        <f t="shared" si="12"/>
        <v>18.29074565185319</v>
      </c>
      <c r="O21" s="2"/>
      <c r="P21" s="2"/>
      <c r="Q21" s="2"/>
    </row>
    <row r="22" spans="1:17" ht="12.75">
      <c r="A22" s="4">
        <f t="shared" si="9"/>
        <v>20</v>
      </c>
      <c r="B22" s="4">
        <f t="shared" si="0"/>
        <v>0.3490658503988659</v>
      </c>
      <c r="C22" s="5">
        <f t="shared" si="1"/>
        <v>0.03208307531690086</v>
      </c>
      <c r="D22" s="5">
        <f t="shared" si="2"/>
        <v>25.756801724926987</v>
      </c>
      <c r="E22" s="4">
        <f t="shared" si="3"/>
        <v>1.1597634166417166</v>
      </c>
      <c r="F22" s="4">
        <f t="shared" si="4"/>
        <v>149.0476921757051</v>
      </c>
      <c r="G22" s="4">
        <f t="shared" si="5"/>
        <v>1.2514970750231136</v>
      </c>
      <c r="H22" s="4">
        <f t="shared" si="6"/>
        <v>2.733678630956205</v>
      </c>
      <c r="I22" s="4"/>
      <c r="J22" s="4">
        <f t="shared" si="7"/>
        <v>3.943642896763544</v>
      </c>
      <c r="K22" s="4">
        <f t="shared" si="10"/>
        <v>1.1588094586435842</v>
      </c>
      <c r="L22" s="4">
        <f t="shared" si="11"/>
        <v>2.7744515834838963</v>
      </c>
      <c r="M22" s="2">
        <f t="shared" si="8"/>
        <v>-0.018904904820411517</v>
      </c>
      <c r="N22" s="2">
        <f t="shared" si="12"/>
        <v>-10.418246460813737</v>
      </c>
      <c r="O22" s="2"/>
      <c r="P22" s="2"/>
      <c r="Q22" s="2"/>
    </row>
    <row r="23" spans="1:17" ht="12.75">
      <c r="A23" s="4">
        <f t="shared" si="9"/>
        <v>25</v>
      </c>
      <c r="B23" s="4">
        <f t="shared" si="0"/>
        <v>0.4363323129985824</v>
      </c>
      <c r="C23" s="5">
        <f t="shared" si="1"/>
        <v>0.05287539738200769</v>
      </c>
      <c r="D23" s="5">
        <f t="shared" si="2"/>
        <v>32.75648342680377</v>
      </c>
      <c r="E23" s="4">
        <f t="shared" si="3"/>
        <v>1.1464045493595818</v>
      </c>
      <c r="F23" s="4">
        <f t="shared" si="4"/>
        <v>147.580316113365</v>
      </c>
      <c r="G23" s="4">
        <f t="shared" si="5"/>
        <v>1.234682689653145</v>
      </c>
      <c r="H23" s="4">
        <f t="shared" si="6"/>
        <v>2.616238915704385</v>
      </c>
      <c r="I23" s="4"/>
      <c r="J23" s="4">
        <f t="shared" si="7"/>
        <v>6.499429472998754</v>
      </c>
      <c r="K23" s="4">
        <f t="shared" si="10"/>
        <v>1.5334719457411259</v>
      </c>
      <c r="L23" s="4">
        <f t="shared" si="11"/>
        <v>2.6974903488771673</v>
      </c>
      <c r="M23" s="2">
        <f t="shared" si="8"/>
        <v>-0.07696123460672899</v>
      </c>
      <c r="N23" s="2">
        <f t="shared" si="12"/>
        <v>-42.412332549577826</v>
      </c>
      <c r="O23" s="2"/>
      <c r="P23" s="2"/>
      <c r="Q23" s="2"/>
    </row>
    <row r="24" spans="1:17" ht="12.75">
      <c r="A24" s="4">
        <f t="shared" si="9"/>
        <v>30</v>
      </c>
      <c r="B24" s="4">
        <f t="shared" si="0"/>
        <v>0.5235987755982988</v>
      </c>
      <c r="C24" s="5">
        <f t="shared" si="1"/>
        <v>0.07848798583910499</v>
      </c>
      <c r="D24" s="5">
        <f t="shared" si="2"/>
        <v>39.30934255856767</v>
      </c>
      <c r="E24" s="4">
        <f t="shared" si="3"/>
        <v>1.1371168650118826</v>
      </c>
      <c r="F24" s="4">
        <f t="shared" si="4"/>
        <v>146.55672311024122</v>
      </c>
      <c r="G24" s="4">
        <f t="shared" si="5"/>
        <v>1.213970239581839</v>
      </c>
      <c r="H24" s="4">
        <f t="shared" si="6"/>
        <v>2.4989723186856634</v>
      </c>
      <c r="I24" s="4"/>
      <c r="J24" s="4">
        <f t="shared" si="7"/>
        <v>9.647721883837276</v>
      </c>
      <c r="K24" s="4">
        <f t="shared" si="10"/>
        <v>1.888975446503113</v>
      </c>
      <c r="L24" s="4">
        <f t="shared" si="11"/>
        <v>2.5595497156026847</v>
      </c>
      <c r="M24" s="2">
        <f t="shared" si="8"/>
        <v>-0.13794063327448258</v>
      </c>
      <c r="N24" s="2">
        <f t="shared" si="12"/>
        <v>-76.01728377191594</v>
      </c>
      <c r="O24" s="2"/>
      <c r="P24" s="2"/>
      <c r="Q24" s="2"/>
    </row>
    <row r="25" spans="1:17" ht="12.75">
      <c r="A25" s="4">
        <f t="shared" si="9"/>
        <v>35</v>
      </c>
      <c r="B25" s="4">
        <f t="shared" si="0"/>
        <v>0.6108652381980153</v>
      </c>
      <c r="C25" s="5">
        <f t="shared" si="1"/>
        <v>0.10854822508186975</v>
      </c>
      <c r="D25" s="5">
        <f t="shared" si="2"/>
        <v>45.26178294447756</v>
      </c>
      <c r="E25" s="4">
        <f t="shared" si="3"/>
        <v>1.1320224591241723</v>
      </c>
      <c r="F25" s="4">
        <f t="shared" si="4"/>
        <v>145.99409601697866</v>
      </c>
      <c r="G25" s="4">
        <f t="shared" si="5"/>
        <v>1.1896610525002518</v>
      </c>
      <c r="H25" s="4">
        <f t="shared" si="6"/>
        <v>2.382302263116649</v>
      </c>
      <c r="I25" s="4"/>
      <c r="J25" s="4">
        <f t="shared" si="7"/>
        <v>13.342718320238538</v>
      </c>
      <c r="K25" s="4">
        <f t="shared" si="10"/>
        <v>2.216997861840757</v>
      </c>
      <c r="L25" s="4">
        <f t="shared" si="11"/>
        <v>2.361691736056589</v>
      </c>
      <c r="M25" s="2">
        <f t="shared" si="8"/>
        <v>-0.19785797954609574</v>
      </c>
      <c r="N25" s="2">
        <f t="shared" si="12"/>
        <v>-109.03695177159841</v>
      </c>
      <c r="O25" s="2"/>
      <c r="P25" s="2"/>
      <c r="Q25" s="2"/>
    </row>
    <row r="26" spans="1:17" ht="12.75">
      <c r="A26" s="4">
        <f t="shared" si="9"/>
        <v>40</v>
      </c>
      <c r="B26" s="4">
        <f t="shared" si="0"/>
        <v>0.6981317007977318</v>
      </c>
      <c r="C26" s="5">
        <f t="shared" si="1"/>
        <v>0.1425811084774017</v>
      </c>
      <c r="D26" s="5">
        <f t="shared" si="2"/>
        <v>50.48090491043419</v>
      </c>
      <c r="E26" s="4">
        <f t="shared" si="3"/>
        <v>1.131189821524134</v>
      </c>
      <c r="F26" s="4">
        <f t="shared" si="4"/>
        <v>145.90206076616977</v>
      </c>
      <c r="G26" s="4">
        <f t="shared" si="5"/>
        <v>1.1621392579228198</v>
      </c>
      <c r="H26" s="4">
        <f t="shared" si="6"/>
        <v>2.2666813683394627</v>
      </c>
      <c r="I26" s="4"/>
      <c r="J26" s="4">
        <f t="shared" si="7"/>
        <v>17.526031096008197</v>
      </c>
      <c r="K26" s="4">
        <f t="shared" si="10"/>
        <v>2.5099876654617956</v>
      </c>
      <c r="L26" s="4">
        <f t="shared" si="11"/>
        <v>2.109464370745522</v>
      </c>
      <c r="M26" s="2">
        <f t="shared" si="8"/>
        <v>-0.25222736531106715</v>
      </c>
      <c r="N26" s="2">
        <f t="shared" si="12"/>
        <v>-138.99921110077287</v>
      </c>
      <c r="O26" s="2"/>
      <c r="P26" s="2"/>
      <c r="Q26" s="2"/>
    </row>
    <row r="27" spans="1:17" ht="12.75">
      <c r="A27" s="4">
        <f t="shared" si="9"/>
        <v>45</v>
      </c>
      <c r="B27" s="4">
        <f t="shared" si="0"/>
        <v>0.7853981633974483</v>
      </c>
      <c r="C27" s="5">
        <f t="shared" si="1"/>
        <v>0.18002785900979254</v>
      </c>
      <c r="D27" s="5">
        <f t="shared" si="2"/>
        <v>54.865184499236086</v>
      </c>
      <c r="E27" s="4">
        <f t="shared" si="3"/>
        <v>1.1346302510162678</v>
      </c>
      <c r="F27" s="4">
        <f t="shared" si="4"/>
        <v>146.28220444632075</v>
      </c>
      <c r="G27" s="4">
        <f t="shared" si="5"/>
        <v>1.131856729000216</v>
      </c>
      <c r="H27" s="4">
        <f t="shared" si="6"/>
        <v>2.1525728063092755</v>
      </c>
      <c r="I27" s="4"/>
      <c r="J27" s="4">
        <f t="shared" si="7"/>
        <v>22.128975492243985</v>
      </c>
      <c r="K27" s="4">
        <f t="shared" si="10"/>
        <v>2.7617666377414727</v>
      </c>
      <c r="L27" s="4">
        <f t="shared" si="11"/>
        <v>1.8127551360588212</v>
      </c>
      <c r="M27" s="2">
        <f t="shared" si="8"/>
        <v>-0.29670923468670063</v>
      </c>
      <c r="N27" s="2">
        <f t="shared" si="12"/>
        <v>-163.51258911538827</v>
      </c>
      <c r="O27" s="2"/>
      <c r="P27" s="2"/>
      <c r="Q27" s="2"/>
    </row>
    <row r="28" spans="1:17" ht="12.75">
      <c r="A28" s="4">
        <f t="shared" si="9"/>
        <v>50</v>
      </c>
      <c r="B28" s="4">
        <f t="shared" si="0"/>
        <v>0.8726646259971648</v>
      </c>
      <c r="C28" s="5">
        <f t="shared" si="1"/>
        <v>0.22027110900473507</v>
      </c>
      <c r="D28" s="5">
        <f t="shared" si="2"/>
        <v>58.35200363793192</v>
      </c>
      <c r="E28" s="4">
        <f t="shared" si="3"/>
        <v>1.1422972524423813</v>
      </c>
      <c r="F28" s="4">
        <f t="shared" si="4"/>
        <v>147.12799445514705</v>
      </c>
      <c r="G28" s="4">
        <f t="shared" si="5"/>
        <v>1.099312720118663</v>
      </c>
      <c r="H28" s="4">
        <f t="shared" si="6"/>
        <v>2.04042933625412</v>
      </c>
      <c r="I28" s="4"/>
      <c r="J28" s="4">
        <f t="shared" si="7"/>
        <v>27.075664842240034</v>
      </c>
      <c r="K28" s="4">
        <f t="shared" si="10"/>
        <v>2.9680136099976293</v>
      </c>
      <c r="L28" s="4">
        <f t="shared" si="11"/>
        <v>1.4849344044451303</v>
      </c>
      <c r="M28" s="2">
        <f t="shared" si="8"/>
        <v>-0.32782073161369096</v>
      </c>
      <c r="N28" s="2">
        <f t="shared" si="12"/>
        <v>-180.65772926971883</v>
      </c>
      <c r="O28" s="2"/>
      <c r="P28" s="2"/>
      <c r="Q28" s="2"/>
    </row>
    <row r="29" spans="1:17" ht="12.75">
      <c r="A29" s="4">
        <f t="shared" si="9"/>
        <v>55</v>
      </c>
      <c r="B29" s="4">
        <f t="shared" si="0"/>
        <v>0.9599310885968813</v>
      </c>
      <c r="C29" s="5">
        <f t="shared" si="1"/>
        <v>0.2626639154127503</v>
      </c>
      <c r="D29" s="5">
        <f t="shared" si="2"/>
        <v>60.92078653888535</v>
      </c>
      <c r="E29" s="4">
        <f t="shared" si="3"/>
        <v>1.154088996963448</v>
      </c>
      <c r="F29" s="4">
        <f t="shared" si="4"/>
        <v>148.4251087469358</v>
      </c>
      <c r="G29" s="4">
        <f t="shared" si="5"/>
        <v>1.065030402750414</v>
      </c>
      <c r="H29" s="4">
        <f t="shared" si="6"/>
        <v>1.9306723008072213</v>
      </c>
      <c r="I29" s="4"/>
      <c r="J29" s="4">
        <f t="shared" si="7"/>
        <v>32.286577082213874</v>
      </c>
      <c r="K29" s="4">
        <f t="shared" si="10"/>
        <v>3.1265473439843046</v>
      </c>
      <c r="L29" s="4">
        <f t="shared" si="11"/>
        <v>1.1414092206385786</v>
      </c>
      <c r="M29" s="2">
        <f t="shared" si="8"/>
        <v>-0.3435251838065516</v>
      </c>
      <c r="N29" s="2">
        <f t="shared" si="12"/>
        <v>-189.31224803252354</v>
      </c>
      <c r="O29" s="2"/>
      <c r="P29" s="2"/>
      <c r="Q29" s="2"/>
    </row>
    <row r="30" spans="1:17" ht="12.75">
      <c r="A30" s="4">
        <f t="shared" si="9"/>
        <v>60</v>
      </c>
      <c r="B30" s="4">
        <f t="shared" si="0"/>
        <v>1.0471975511965976</v>
      </c>
      <c r="C30" s="5">
        <f t="shared" si="1"/>
        <v>0.306559311866564</v>
      </c>
      <c r="D30" s="5">
        <f t="shared" si="2"/>
        <v>62.5914017062191</v>
      </c>
      <c r="E30" s="4">
        <f t="shared" si="3"/>
        <v>1.1698535190998507</v>
      </c>
      <c r="F30" s="4">
        <f t="shared" si="4"/>
        <v>150.1521366887502</v>
      </c>
      <c r="G30" s="4">
        <f t="shared" si="5"/>
        <v>1.0295329672244133</v>
      </c>
      <c r="H30" s="4">
        <f t="shared" si="6"/>
        <v>1.8236729248179069</v>
      </c>
      <c r="I30" s="4"/>
      <c r="J30" s="4">
        <f t="shared" si="7"/>
        <v>37.682187282165984</v>
      </c>
      <c r="K30" s="4">
        <f t="shared" si="10"/>
        <v>3.237366119971266</v>
      </c>
      <c r="L30" s="4">
        <f t="shared" si="11"/>
        <v>0.7978716551395332</v>
      </c>
      <c r="M30" s="2">
        <f t="shared" si="8"/>
        <v>-0.34353756549904546</v>
      </c>
      <c r="N30" s="2">
        <f t="shared" si="12"/>
        <v>-189.31907142175658</v>
      </c>
      <c r="O30" s="2"/>
      <c r="P30" s="2"/>
      <c r="Q30" s="2"/>
    </row>
    <row r="31" spans="1:17" ht="12.75">
      <c r="A31" s="4">
        <f t="shared" si="9"/>
        <v>65</v>
      </c>
      <c r="B31" s="4">
        <f t="shared" si="0"/>
        <v>1.1344640137963142</v>
      </c>
      <c r="C31" s="5">
        <f t="shared" si="1"/>
        <v>0.35133720262047785</v>
      </c>
      <c r="D31" s="5">
        <f t="shared" si="2"/>
        <v>63.41844472566269</v>
      </c>
      <c r="E31" s="4">
        <f t="shared" si="3"/>
        <v>1.1893959910322058</v>
      </c>
      <c r="F31" s="4">
        <f t="shared" si="4"/>
        <v>152.28156839232977</v>
      </c>
      <c r="G31" s="4">
        <f t="shared" si="5"/>
        <v>0.9933218740702641</v>
      </c>
      <c r="H31" s="4">
        <f t="shared" si="6"/>
        <v>1.7197378409963961</v>
      </c>
      <c r="I31" s="4"/>
      <c r="J31" s="4">
        <f t="shared" si="7"/>
        <v>43.18627344159667</v>
      </c>
      <c r="K31" s="4">
        <f t="shared" si="10"/>
        <v>3.3024516956584105</v>
      </c>
      <c r="L31" s="4">
        <f t="shared" si="11"/>
        <v>0.4686023242606567</v>
      </c>
      <c r="M31" s="2">
        <f t="shared" si="8"/>
        <v>-0.3292693308788765</v>
      </c>
      <c r="N31" s="2">
        <f t="shared" si="12"/>
        <v>-181.45603342998956</v>
      </c>
      <c r="O31" s="2"/>
      <c r="P31" s="2"/>
      <c r="Q31" s="2"/>
    </row>
    <row r="32" spans="1:17" ht="12.75">
      <c r="A32" s="4">
        <f t="shared" si="9"/>
        <v>70</v>
      </c>
      <c r="B32" s="4">
        <f t="shared" si="0"/>
        <v>1.2217304763960306</v>
      </c>
      <c r="C32" s="5">
        <f t="shared" si="1"/>
        <v>0.39642611416309204</v>
      </c>
      <c r="D32" s="5">
        <f t="shared" si="2"/>
        <v>63.482728266214075</v>
      </c>
      <c r="E32" s="4">
        <f t="shared" si="3"/>
        <v>1.2124872231279753</v>
      </c>
      <c r="F32" s="4">
        <f t="shared" si="4"/>
        <v>154.78096571108748</v>
      </c>
      <c r="G32" s="4">
        <f t="shared" si="5"/>
        <v>0.9568592638713661</v>
      </c>
      <c r="H32" s="4">
        <f t="shared" si="6"/>
        <v>1.6191000002935512</v>
      </c>
      <c r="I32" s="4"/>
      <c r="J32" s="4">
        <f t="shared" si="7"/>
        <v>48.72859019182916</v>
      </c>
      <c r="K32" s="4">
        <f t="shared" si="10"/>
        <v>3.3253900501394966</v>
      </c>
      <c r="L32" s="4">
        <f t="shared" si="11"/>
        <v>0.16515128138714402</v>
      </c>
      <c r="M32" s="2">
        <f t="shared" si="8"/>
        <v>-0.30345104287351266</v>
      </c>
      <c r="N32" s="2">
        <f t="shared" si="12"/>
        <v>-167.22791167051187</v>
      </c>
      <c r="O32" s="2"/>
      <c r="P32" s="2"/>
      <c r="Q32" s="2"/>
    </row>
    <row r="33" spans="1:17" ht="12.75">
      <c r="A33" s="4">
        <f t="shared" si="9"/>
        <v>75</v>
      </c>
      <c r="B33" s="4">
        <f t="shared" si="0"/>
        <v>1.3089969389957472</v>
      </c>
      <c r="C33" s="5">
        <f t="shared" si="1"/>
        <v>0.441318392261476</v>
      </c>
      <c r="D33" s="5">
        <f t="shared" si="2"/>
        <v>62.88159749372054</v>
      </c>
      <c r="E33" s="4">
        <f t="shared" si="3"/>
        <v>1.2388725112693662</v>
      </c>
      <c r="F33" s="4">
        <f t="shared" si="4"/>
        <v>157.61420321682303</v>
      </c>
      <c r="G33" s="4">
        <f t="shared" si="5"/>
        <v>0.9205556676824261</v>
      </c>
      <c r="H33" s="4">
        <f t="shared" si="6"/>
        <v>1.5219152296462855</v>
      </c>
      <c r="I33" s="4"/>
      <c r="J33" s="4">
        <f t="shared" si="7"/>
        <v>54.246736812548036</v>
      </c>
      <c r="K33" s="4">
        <f t="shared" si="10"/>
        <v>3.310887972431324</v>
      </c>
      <c r="L33" s="4">
        <f t="shared" si="11"/>
        <v>-0.1044118800350505</v>
      </c>
      <c r="M33" s="2">
        <f t="shared" si="8"/>
        <v>-0.2695631614221945</v>
      </c>
      <c r="N33" s="2">
        <f t="shared" si="12"/>
        <v>-148.55274221853546</v>
      </c>
      <c r="O33" s="2"/>
      <c r="P33" s="2"/>
      <c r="Q33" s="2"/>
    </row>
    <row r="34" spans="1:17" ht="12.75">
      <c r="A34" s="4">
        <f t="shared" si="9"/>
        <v>80</v>
      </c>
      <c r="B34" s="4">
        <f t="shared" si="0"/>
        <v>1.3962634015954636</v>
      </c>
      <c r="C34" s="5">
        <f t="shared" si="1"/>
        <v>0.48557855731344646</v>
      </c>
      <c r="D34" s="5">
        <f t="shared" si="2"/>
        <v>61.71956057405545</v>
      </c>
      <c r="E34" s="4">
        <f t="shared" si="3"/>
        <v>1.2682800625570327</v>
      </c>
      <c r="F34" s="4">
        <f t="shared" si="4"/>
        <v>160.7426798723983</v>
      </c>
      <c r="G34" s="4">
        <f t="shared" si="5"/>
        <v>0.8847632502029397</v>
      </c>
      <c r="H34" s="4">
        <f t="shared" si="6"/>
        <v>1.4282639008547493</v>
      </c>
      <c r="I34" s="4"/>
      <c r="J34" s="4">
        <f t="shared" si="7"/>
        <v>59.68718426942998</v>
      </c>
      <c r="K34" s="4">
        <f t="shared" si="10"/>
        <v>3.2642684741291643</v>
      </c>
      <c r="L34" s="4">
        <f t="shared" si="11"/>
        <v>-0.3356504882935653</v>
      </c>
      <c r="M34" s="2">
        <f t="shared" si="8"/>
        <v>-0.2312386082585148</v>
      </c>
      <c r="N34" s="2">
        <f t="shared" si="12"/>
        <v>-127.43258085550761</v>
      </c>
      <c r="O34" s="2"/>
      <c r="P34" s="2"/>
      <c r="Q34" s="2"/>
    </row>
    <row r="35" spans="1:17" ht="12.75">
      <c r="A35" s="4">
        <f t="shared" si="9"/>
        <v>85</v>
      </c>
      <c r="B35" s="4">
        <f t="shared" si="0"/>
        <v>1.4835298641951802</v>
      </c>
      <c r="C35" s="5">
        <f t="shared" si="1"/>
        <v>0.5288454531912691</v>
      </c>
      <c r="D35" s="5">
        <f t="shared" si="2"/>
        <v>60.100310687918665</v>
      </c>
      <c r="E35" s="4">
        <f t="shared" si="3"/>
        <v>1.3004284288847283</v>
      </c>
      <c r="F35" s="4">
        <f t="shared" si="4"/>
        <v>164.12642574621054</v>
      </c>
      <c r="G35" s="4">
        <f t="shared" si="5"/>
        <v>0.8497740720450612</v>
      </c>
      <c r="H35" s="4">
        <f t="shared" si="6"/>
        <v>1.3381566264248497</v>
      </c>
      <c r="I35" s="4"/>
      <c r="J35" s="4">
        <f t="shared" si="7"/>
        <v>65.00553934942751</v>
      </c>
      <c r="K35" s="4">
        <f t="shared" si="10"/>
        <v>3.191013047998519</v>
      </c>
      <c r="L35" s="4">
        <f t="shared" si="11"/>
        <v>-0.5274235126156477</v>
      </c>
      <c r="M35" s="2">
        <f t="shared" si="8"/>
        <v>-0.19177302432208237</v>
      </c>
      <c r="N35" s="2">
        <f t="shared" si="12"/>
        <v>-105.68361231662583</v>
      </c>
      <c r="O35" s="2"/>
      <c r="P35" s="2"/>
      <c r="Q35" s="2"/>
    </row>
    <row r="36" spans="1:17" ht="12.75">
      <c r="A36" s="4">
        <f t="shared" si="9"/>
        <v>90</v>
      </c>
      <c r="B36" s="4">
        <f t="shared" si="0"/>
        <v>1.5707963267948966</v>
      </c>
      <c r="C36" s="5">
        <f t="shared" si="1"/>
        <v>0.5708294074746492</v>
      </c>
      <c r="D36" s="5">
        <f t="shared" si="2"/>
        <v>58.12070269963797</v>
      </c>
      <c r="E36" s="4">
        <f t="shared" si="3"/>
        <v>1.335032603982011</v>
      </c>
      <c r="F36" s="4">
        <f t="shared" si="4"/>
        <v>167.72505596958374</v>
      </c>
      <c r="G36" s="4">
        <f t="shared" si="5"/>
        <v>0.815822386203268</v>
      </c>
      <c r="H36" s="4">
        <f t="shared" si="6"/>
        <v>1.2515426530806228</v>
      </c>
      <c r="I36" s="4"/>
      <c r="J36" s="4">
        <f t="shared" si="7"/>
        <v>70.16619559738008</v>
      </c>
      <c r="K36" s="4">
        <f t="shared" si="10"/>
        <v>3.096393748771544</v>
      </c>
      <c r="L36" s="4">
        <f t="shared" si="11"/>
        <v>-0.6812388623679768</v>
      </c>
      <c r="M36" s="2">
        <f t="shared" si="8"/>
        <v>-0.15381534975232913</v>
      </c>
      <c r="N36" s="2">
        <f t="shared" si="12"/>
        <v>-84.7656329613379</v>
      </c>
      <c r="O36" s="2"/>
      <c r="P36" s="2"/>
      <c r="Q36" s="2"/>
    </row>
    <row r="37" spans="1:17" ht="12.75">
      <c r="A37">
        <f t="shared" si="9"/>
        <v>95</v>
      </c>
      <c r="B37">
        <f t="shared" si="0"/>
        <v>1.6580627893946132</v>
      </c>
      <c r="C37" s="1">
        <f t="shared" si="1"/>
        <v>0.6113058511919529</v>
      </c>
      <c r="D37" s="1">
        <f t="shared" si="2"/>
        <v>55.86678817455128</v>
      </c>
      <c r="E37">
        <f t="shared" si="3"/>
        <v>1.371808646555811</v>
      </c>
      <c r="F37">
        <f t="shared" si="4"/>
        <v>171.49855038111505</v>
      </c>
      <c r="G37">
        <f t="shared" si="5"/>
        <v>0.7830897976574831</v>
      </c>
      <c r="H37">
        <f t="shared" si="6"/>
        <v>1.1683196445089212</v>
      </c>
      <c r="J37">
        <f t="shared" si="7"/>
        <v>75.14154905633937</v>
      </c>
      <c r="K37" s="4">
        <f t="shared" si="10"/>
        <v>2.985212075375574</v>
      </c>
      <c r="L37" s="4">
        <f t="shared" si="11"/>
        <v>-0.8004844394244384</v>
      </c>
      <c r="M37" s="2">
        <f t="shared" si="8"/>
        <v>-0.11924557705646155</v>
      </c>
      <c r="N37" s="2">
        <f t="shared" si="12"/>
        <v>-65.71468213872392</v>
      </c>
      <c r="O37" s="2"/>
      <c r="P37" s="2"/>
      <c r="Q37" s="2"/>
    </row>
    <row r="38" spans="1:17" ht="12.75">
      <c r="A38">
        <f t="shared" si="9"/>
        <v>100</v>
      </c>
      <c r="B38">
        <f t="shared" si="0"/>
        <v>1.7453292519943295</v>
      </c>
      <c r="C38" s="1">
        <f t="shared" si="1"/>
        <v>0.6501067963304441</v>
      </c>
      <c r="D38" s="1">
        <f t="shared" si="2"/>
        <v>53.41169062166187</v>
      </c>
      <c r="E38">
        <f t="shared" si="3"/>
        <v>1.4104768525216644</v>
      </c>
      <c r="F38">
        <f t="shared" si="4"/>
        <v>175.4078583173635</v>
      </c>
      <c r="G38">
        <f t="shared" si="5"/>
        <v>0.7517121553607402</v>
      </c>
      <c r="H38">
        <f t="shared" si="6"/>
        <v>1.0883437455783156</v>
      </c>
      <c r="J38">
        <f t="shared" si="7"/>
        <v>79.91095068544429</v>
      </c>
      <c r="K38" s="4">
        <f t="shared" si="10"/>
        <v>2.861640977462952</v>
      </c>
      <c r="L38" s="4">
        <f t="shared" si="11"/>
        <v>-0.8896856650948152</v>
      </c>
      <c r="M38" s="2">
        <f t="shared" si="8"/>
        <v>-0.0892012256703768</v>
      </c>
      <c r="N38" s="2">
        <f t="shared" si="12"/>
        <v>-49.157631972696784</v>
      </c>
      <c r="O38" s="2"/>
      <c r="P38" s="2"/>
      <c r="Q38" s="2"/>
    </row>
    <row r="39" spans="1:17" ht="12.75">
      <c r="A39">
        <f t="shared" si="9"/>
        <v>105</v>
      </c>
      <c r="B39">
        <f t="shared" si="0"/>
        <v>1.8325957145940461</v>
      </c>
      <c r="C39" s="1">
        <f t="shared" si="1"/>
        <v>0.6871113461655621</v>
      </c>
      <c r="D39" s="1">
        <f t="shared" si="2"/>
        <v>50.8149344042262</v>
      </c>
      <c r="E39">
        <f t="shared" si="3"/>
        <v>1.4507636044187577</v>
      </c>
      <c r="F39">
        <f t="shared" si="4"/>
        <v>179.41534244106504</v>
      </c>
      <c r="G39">
        <f t="shared" si="5"/>
        <v>0.7217872263690883</v>
      </c>
      <c r="H39">
        <f t="shared" si="6"/>
        <v>1.0114391058840402</v>
      </c>
      <c r="J39">
        <f t="shared" si="7"/>
        <v>84.45953989217539</v>
      </c>
      <c r="K39" s="4">
        <f t="shared" si="10"/>
        <v>2.729153524038656</v>
      </c>
      <c r="L39" s="4">
        <f t="shared" si="11"/>
        <v>-0.9538815314229928</v>
      </c>
      <c r="M39" s="2">
        <f t="shared" si="8"/>
        <v>-0.06419586632817764</v>
      </c>
      <c r="N39" s="2">
        <f t="shared" si="12"/>
        <v>-35.37750459607181</v>
      </c>
      <c r="O39" s="2"/>
      <c r="P39" s="2"/>
      <c r="Q39" s="2"/>
    </row>
    <row r="40" spans="1:17" ht="12.75">
      <c r="A40">
        <f t="shared" si="9"/>
        <v>110</v>
      </c>
      <c r="B40">
        <f t="shared" si="0"/>
        <v>1.9198621771937625</v>
      </c>
      <c r="C40" s="1">
        <f t="shared" si="1"/>
        <v>0.7222361176336018</v>
      </c>
      <c r="D40" s="1">
        <f t="shared" si="2"/>
        <v>48.1227978887794</v>
      </c>
      <c r="E40">
        <f t="shared" si="3"/>
        <v>1.4924020808399534</v>
      </c>
      <c r="F40">
        <f t="shared" si="4"/>
        <v>183.48508366789127</v>
      </c>
      <c r="G40">
        <f t="shared" si="5"/>
        <v>0.6933824411004518</v>
      </c>
      <c r="H40">
        <f t="shared" si="6"/>
        <v>0.937406334436883</v>
      </c>
      <c r="J40">
        <f t="shared" si="7"/>
        <v>88.77706725300814</v>
      </c>
      <c r="K40" s="4">
        <f t="shared" si="10"/>
        <v>2.5905164164996535</v>
      </c>
      <c r="L40" s="4">
        <f t="shared" si="11"/>
        <v>-0.9981577351920589</v>
      </c>
      <c r="M40" s="2">
        <f t="shared" si="8"/>
        <v>-0.04427620376906605</v>
      </c>
      <c r="N40" s="2">
        <f t="shared" si="12"/>
        <v>-24.400038381430964</v>
      </c>
      <c r="O40" s="2"/>
      <c r="P40" s="2"/>
      <c r="Q40" s="2"/>
    </row>
    <row r="41" spans="1:17" ht="12.75">
      <c r="A41">
        <f t="shared" si="9"/>
        <v>115</v>
      </c>
      <c r="B41">
        <f t="shared" si="0"/>
        <v>2.007128639793479</v>
      </c>
      <c r="C41" s="1">
        <f t="shared" si="1"/>
        <v>0.7554261602870276</v>
      </c>
      <c r="D41" s="1">
        <f t="shared" si="2"/>
        <v>45.36929993873161</v>
      </c>
      <c r="E41">
        <f t="shared" si="3"/>
        <v>1.5351320248606997</v>
      </c>
      <c r="F41">
        <f t="shared" si="4"/>
        <v>187.58307240373625</v>
      </c>
      <c r="G41">
        <f t="shared" si="5"/>
        <v>0.6665422370158425</v>
      </c>
      <c r="H41">
        <f t="shared" si="6"/>
        <v>0.866029611773304</v>
      </c>
      <c r="J41">
        <f t="shared" si="7"/>
        <v>92.85677827386876</v>
      </c>
      <c r="K41" s="4">
        <f t="shared" si="10"/>
        <v>2.4478266125163683</v>
      </c>
      <c r="L41" s="4">
        <f t="shared" si="11"/>
        <v>-1.0273362890154485</v>
      </c>
      <c r="M41" s="2">
        <f t="shared" si="8"/>
        <v>-0.02917855382338963</v>
      </c>
      <c r="N41" s="2">
        <f t="shared" si="12"/>
        <v>-16.079920422237546</v>
      </c>
      <c r="O41" s="2"/>
      <c r="P41" s="2"/>
      <c r="Q41" s="2"/>
    </row>
    <row r="42" spans="1:17" ht="12.75">
      <c r="A42">
        <f t="shared" si="9"/>
        <v>120</v>
      </c>
      <c r="B42">
        <f t="shared" si="0"/>
        <v>2.0943951023931953</v>
      </c>
      <c r="C42" s="1">
        <f t="shared" si="1"/>
        <v>0.7866467053879939</v>
      </c>
      <c r="D42" s="1">
        <f t="shared" si="2"/>
        <v>42.57750735365276</v>
      </c>
      <c r="E42">
        <f t="shared" si="3"/>
        <v>1.5786987614697439</v>
      </c>
      <c r="F42">
        <f t="shared" si="4"/>
        <v>191.67731096409386</v>
      </c>
      <c r="G42">
        <f t="shared" si="5"/>
        <v>0.6412947309823969</v>
      </c>
      <c r="H42">
        <f t="shared" si="6"/>
        <v>0.7970823797491862</v>
      </c>
      <c r="J42">
        <f t="shared" si="7"/>
        <v>96.69439919095248</v>
      </c>
      <c r="K42" s="4">
        <f t="shared" si="10"/>
        <v>2.302572550250235</v>
      </c>
      <c r="L42" s="4">
        <f t="shared" si="11"/>
        <v>-1.045798404140975</v>
      </c>
      <c r="M42" s="2">
        <f t="shared" si="8"/>
        <v>-0.018462115125526424</v>
      </c>
      <c r="N42" s="2">
        <f t="shared" si="12"/>
        <v>-10.174230835480323</v>
      </c>
      <c r="O42" s="2"/>
      <c r="P42" s="2"/>
      <c r="Q42" s="2"/>
    </row>
    <row r="43" spans="1:17" ht="12.75">
      <c r="A43">
        <f t="shared" si="9"/>
        <v>125</v>
      </c>
      <c r="B43">
        <f t="shared" si="0"/>
        <v>2.1816615649929116</v>
      </c>
      <c r="C43" s="1">
        <f t="shared" si="1"/>
        <v>0.8158758883595268</v>
      </c>
      <c r="D43" s="1">
        <f t="shared" si="2"/>
        <v>39.76093930793527</v>
      </c>
      <c r="E43">
        <f t="shared" si="3"/>
        <v>1.6228516319150799</v>
      </c>
      <c r="F43">
        <f t="shared" si="4"/>
        <v>195.73784962112111</v>
      </c>
      <c r="G43">
        <f t="shared" si="5"/>
        <v>0.6176576044991817</v>
      </c>
      <c r="H43">
        <f t="shared" si="6"/>
        <v>0.7303316611115906</v>
      </c>
      <c r="J43">
        <f t="shared" si="7"/>
        <v>100.28724241640118</v>
      </c>
      <c r="K43" s="4">
        <f t="shared" si="10"/>
        <v>2.1557059352692223</v>
      </c>
      <c r="L43" s="4">
        <f t="shared" si="11"/>
        <v>-1.0574084412683682</v>
      </c>
      <c r="M43" s="2">
        <f t="shared" si="8"/>
        <v>-0.01161003712739328</v>
      </c>
      <c r="N43" s="2">
        <f t="shared" si="12"/>
        <v>-6.398140025639558</v>
      </c>
      <c r="O43" s="2"/>
      <c r="P43" s="2"/>
      <c r="Q43" s="2"/>
    </row>
    <row r="44" spans="1:17" ht="12.75">
      <c r="A44">
        <f t="shared" si="9"/>
        <v>130</v>
      </c>
      <c r="B44">
        <f t="shared" si="0"/>
        <v>2.2689280275926285</v>
      </c>
      <c r="C44" s="1">
        <f t="shared" si="1"/>
        <v>0.8430984583374341</v>
      </c>
      <c r="D44" s="1">
        <f t="shared" si="2"/>
        <v>36.92492588880507</v>
      </c>
      <c r="E44">
        <f t="shared" si="3"/>
        <v>1.6673419870544306</v>
      </c>
      <c r="F44">
        <f t="shared" si="4"/>
        <v>199.7367753090103</v>
      </c>
      <c r="G44">
        <f t="shared" si="5"/>
        <v>0.5956431906719921</v>
      </c>
      <c r="H44">
        <f t="shared" si="6"/>
        <v>0.6655411398240345</v>
      </c>
      <c r="J44">
        <f t="shared" si="7"/>
        <v>103.63343331813401</v>
      </c>
      <c r="K44" s="4">
        <f t="shared" si="10"/>
        <v>2.007714541039695</v>
      </c>
      <c r="L44" s="4">
        <f t="shared" si="11"/>
        <v>-1.0655066130148587</v>
      </c>
      <c r="M44" s="2">
        <f t="shared" si="8"/>
        <v>-0.008098171746490523</v>
      </c>
      <c r="N44" s="2">
        <f t="shared" si="12"/>
        <v>-4.462796821163799</v>
      </c>
      <c r="O44" s="2"/>
      <c r="P44" s="2"/>
      <c r="Q44" s="2"/>
    </row>
    <row r="45" spans="1:17" ht="12.75">
      <c r="A45">
        <f t="shared" si="9"/>
        <v>135</v>
      </c>
      <c r="B45">
        <f t="shared" si="0"/>
        <v>2.356194490192345</v>
      </c>
      <c r="C45" s="1">
        <f t="shared" si="1"/>
        <v>0.8683004116031279</v>
      </c>
      <c r="D45" s="1">
        <f t="shared" si="2"/>
        <v>34.06784414885863</v>
      </c>
      <c r="E45">
        <f t="shared" si="3"/>
        <v>1.7119208589590797</v>
      </c>
      <c r="F45">
        <f t="shared" si="4"/>
        <v>203.6481683658272</v>
      </c>
      <c r="G45">
        <f t="shared" si="5"/>
        <v>0.575262814061895</v>
      </c>
      <c r="H45">
        <f t="shared" si="6"/>
        <v>0.6024731725188703</v>
      </c>
      <c r="J45">
        <f t="shared" si="7"/>
        <v>106.73125056286878</v>
      </c>
      <c r="K45" s="4">
        <f t="shared" si="10"/>
        <v>1.858690346840862</v>
      </c>
      <c r="L45" s="4">
        <f t="shared" si="11"/>
        <v>-1.0729425534825219</v>
      </c>
      <c r="M45" s="2">
        <f t="shared" si="8"/>
        <v>-0.00743594046766316</v>
      </c>
      <c r="N45" s="2">
        <f t="shared" si="12"/>
        <v>-4.0978498012013285</v>
      </c>
      <c r="O45" s="2"/>
      <c r="P45" s="2"/>
      <c r="Q45" s="2"/>
    </row>
    <row r="46" spans="1:17" ht="12.75">
      <c r="A46">
        <f t="shared" si="9"/>
        <v>140</v>
      </c>
      <c r="B46">
        <f t="shared" si="0"/>
        <v>2.443460952792061</v>
      </c>
      <c r="C46" s="1">
        <f t="shared" si="1"/>
        <v>0.8914644501814216</v>
      </c>
      <c r="D46" s="1">
        <f t="shared" si="2"/>
        <v>31.18220580558788</v>
      </c>
      <c r="E46">
        <f t="shared" si="3"/>
        <v>1.7563364148167508</v>
      </c>
      <c r="F46">
        <f t="shared" si="4"/>
        <v>207.44803925237898</v>
      </c>
      <c r="G46">
        <f t="shared" si="5"/>
        <v>0.5565304632373624</v>
      </c>
      <c r="H46">
        <f t="shared" si="6"/>
        <v>0.5408899149522928</v>
      </c>
      <c r="J46">
        <f t="shared" si="7"/>
        <v>109.57856788819771</v>
      </c>
      <c r="K46" s="4">
        <f t="shared" si="10"/>
        <v>1.708390395197358</v>
      </c>
      <c r="L46" s="4">
        <f t="shared" si="11"/>
        <v>-1.082127736181671</v>
      </c>
      <c r="M46" s="2">
        <f t="shared" si="8"/>
        <v>-0.009185182699149141</v>
      </c>
      <c r="N46" s="2">
        <f t="shared" si="12"/>
        <v>-5.061834378770233</v>
      </c>
      <c r="O46" s="2"/>
      <c r="P46" s="2"/>
      <c r="Q46" s="2"/>
    </row>
    <row r="47" spans="1:17" ht="12.75">
      <c r="A47">
        <f t="shared" si="9"/>
        <v>145</v>
      </c>
      <c r="B47">
        <f t="shared" si="0"/>
        <v>2.5307274153917776</v>
      </c>
      <c r="C47" s="1">
        <f t="shared" si="1"/>
        <v>0.9125661625418904</v>
      </c>
      <c r="D47" s="1">
        <f t="shared" si="2"/>
        <v>28.255608320280423</v>
      </c>
      <c r="E47">
        <f t="shared" si="3"/>
        <v>1.8003312929393778</v>
      </c>
      <c r="F47">
        <f t="shared" si="4"/>
        <v>211.1142541945134</v>
      </c>
      <c r="G47">
        <f t="shared" si="5"/>
        <v>0.5394658793739475</v>
      </c>
      <c r="H47">
        <f t="shared" si="6"/>
        <v>0.4805537466117882</v>
      </c>
      <c r="J47">
        <f t="shared" si="7"/>
        <v>112.17238463543679</v>
      </c>
      <c r="K47" s="4">
        <f t="shared" si="10"/>
        <v>1.5562900483434445</v>
      </c>
      <c r="L47" s="4">
        <f t="shared" si="11"/>
        <v>-1.0950901993892033</v>
      </c>
      <c r="M47" s="2">
        <f t="shared" si="8"/>
        <v>-0.012962463207532249</v>
      </c>
      <c r="N47" s="2">
        <f t="shared" si="12"/>
        <v>-7.143444398063967</v>
      </c>
      <c r="O47" s="2"/>
      <c r="P47" s="2"/>
      <c r="Q47" s="2"/>
    </row>
    <row r="48" spans="1:17" ht="12.75">
      <c r="A48">
        <f t="shared" si="9"/>
        <v>150</v>
      </c>
      <c r="B48">
        <f t="shared" si="0"/>
        <v>2.6179938779914944</v>
      </c>
      <c r="C48" s="1">
        <f t="shared" si="1"/>
        <v>0.9315708421021932</v>
      </c>
      <c r="D48" s="1">
        <f t="shared" si="2"/>
        <v>25.27158919354219</v>
      </c>
      <c r="E48">
        <f t="shared" si="3"/>
        <v>1.8436399300053088</v>
      </c>
      <c r="F48">
        <f t="shared" si="4"/>
        <v>214.62645622380316</v>
      </c>
      <c r="G48">
        <f t="shared" si="5"/>
        <v>0.5240971290747224</v>
      </c>
      <c r="H48">
        <f t="shared" si="6"/>
        <v>0.42122717077877714</v>
      </c>
      <c r="J48">
        <f t="shared" si="7"/>
        <v>114.50843468091901</v>
      </c>
      <c r="K48" s="4">
        <f t="shared" si="10"/>
        <v>1.4016300272893347</v>
      </c>
      <c r="L48" s="4">
        <f t="shared" si="11"/>
        <v>-1.1135193100930452</v>
      </c>
      <c r="M48" s="2">
        <f t="shared" si="8"/>
        <v>-0.0184291107038419</v>
      </c>
      <c r="N48" s="2">
        <f t="shared" si="12"/>
        <v>-10.156042529182438</v>
      </c>
      <c r="O48" s="2"/>
      <c r="P48" s="2"/>
      <c r="Q48" s="2"/>
    </row>
    <row r="49" spans="1:17" ht="12.75">
      <c r="A49">
        <f t="shared" si="9"/>
        <v>155</v>
      </c>
      <c r="B49">
        <f t="shared" si="0"/>
        <v>2.705260340591211</v>
      </c>
      <c r="C49" s="1">
        <f t="shared" si="1"/>
        <v>0.948430895591965</v>
      </c>
      <c r="D49" s="1">
        <f t="shared" si="2"/>
        <v>22.2104452741339</v>
      </c>
      <c r="E49">
        <f t="shared" si="3"/>
        <v>1.8859860137177258</v>
      </c>
      <c r="F49">
        <f t="shared" si="4"/>
        <v>217.96598613317875</v>
      </c>
      <c r="G49">
        <f t="shared" si="5"/>
        <v>0.5104627001808446</v>
      </c>
      <c r="H49">
        <f t="shared" si="6"/>
        <v>0.3626723629976003</v>
      </c>
      <c r="J49">
        <f t="shared" si="7"/>
        <v>116.58086787278843</v>
      </c>
      <c r="K49" s="4">
        <f t="shared" si="10"/>
        <v>1.2434599151216532</v>
      </c>
      <c r="L49" s="4">
        <f t="shared" si="11"/>
        <v>-1.1387912207556041</v>
      </c>
      <c r="M49" s="2">
        <f t="shared" si="8"/>
        <v>-0.02527191066255896</v>
      </c>
      <c r="N49" s="2">
        <f t="shared" si="12"/>
        <v>-13.927020332518905</v>
      </c>
      <c r="O49" s="2"/>
      <c r="P49" s="2"/>
      <c r="Q49" s="2"/>
    </row>
    <row r="50" spans="1:17" ht="12.75">
      <c r="A50">
        <f t="shared" si="9"/>
        <v>160</v>
      </c>
      <c r="B50">
        <f t="shared" si="0"/>
        <v>2.792526803190927</v>
      </c>
      <c r="C50" s="1">
        <f t="shared" si="1"/>
        <v>0.9630838437886634</v>
      </c>
      <c r="D50" s="1">
        <f t="shared" si="2"/>
        <v>19.05009683473805</v>
      </c>
      <c r="E50">
        <f t="shared" si="3"/>
        <v>1.9270802373983302</v>
      </c>
      <c r="F50">
        <f t="shared" si="4"/>
        <v>221.1158063632475</v>
      </c>
      <c r="G50">
        <f t="shared" si="5"/>
        <v>0.49861311854133455</v>
      </c>
      <c r="H50">
        <f t="shared" si="6"/>
        <v>0.30465054243897827</v>
      </c>
      <c r="J50">
        <f t="shared" si="7"/>
        <v>118.38200428199397</v>
      </c>
      <c r="K50" s="4">
        <f t="shared" si="10"/>
        <v>1.080681845523324</v>
      </c>
      <c r="L50" s="4">
        <f t="shared" si="11"/>
        <v>-1.17196753577316</v>
      </c>
      <c r="M50" s="2">
        <f t="shared" si="8"/>
        <v>-0.03317631501755591</v>
      </c>
      <c r="N50" s="2">
        <f t="shared" si="12"/>
        <v>-18.283034471631357</v>
      </c>
      <c r="O50" s="2"/>
      <c r="P50" s="2"/>
      <c r="Q50" s="2"/>
    </row>
    <row r="51" spans="1:17" ht="12.75">
      <c r="A51">
        <f t="shared" si="9"/>
        <v>165</v>
      </c>
      <c r="B51">
        <f t="shared" si="0"/>
        <v>2.8797932657906435</v>
      </c>
      <c r="C51" s="1">
        <f t="shared" si="1"/>
        <v>0.9754509790419674</v>
      </c>
      <c r="D51" s="1">
        <f t="shared" si="2"/>
        <v>15.76709030026767</v>
      </c>
      <c r="E51">
        <f t="shared" si="3"/>
        <v>1.9666185927948185</v>
      </c>
      <c r="F51">
        <f t="shared" si="4"/>
        <v>224.06042971834506</v>
      </c>
      <c r="G51">
        <f t="shared" si="5"/>
        <v>0.4886120336494962</v>
      </c>
      <c r="H51">
        <f t="shared" si="6"/>
        <v>0.24692135034391205</v>
      </c>
      <c r="J51">
        <f t="shared" si="7"/>
        <v>119.90216918555339</v>
      </c>
      <c r="K51" s="4">
        <f t="shared" si="10"/>
        <v>0.9120989421356511</v>
      </c>
      <c r="L51" s="4">
        <f t="shared" si="11"/>
        <v>-1.213761106420958</v>
      </c>
      <c r="M51" s="2">
        <f aca="true" t="shared" si="13" ref="M51:M82">L51-L50</f>
        <v>-0.04179357064779787</v>
      </c>
      <c r="N51" s="2">
        <f t="shared" si="12"/>
        <v>-23.03189165047122</v>
      </c>
      <c r="O51" s="2"/>
      <c r="P51" s="2"/>
      <c r="Q51" s="2"/>
    </row>
    <row r="52" spans="1:17" ht="12.75">
      <c r="A52">
        <f t="shared" si="9"/>
        <v>170</v>
      </c>
      <c r="B52">
        <f t="shared" si="0"/>
        <v>2.9670597283903604</v>
      </c>
      <c r="C52" s="1">
        <f t="shared" si="1"/>
        <v>0.9854368139248738</v>
      </c>
      <c r="D52" s="1">
        <f t="shared" si="2"/>
        <v>12.337841273068035</v>
      </c>
      <c r="E52">
        <f t="shared" si="3"/>
        <v>2.0042815116436077</v>
      </c>
      <c r="F52">
        <f t="shared" si="4"/>
        <v>226.78585400377</v>
      </c>
      <c r="G52">
        <f t="shared" si="5"/>
        <v>0.4805366645090846</v>
      </c>
      <c r="H52">
        <f t="shared" si="6"/>
        <v>0.18924243745257208</v>
      </c>
      <c r="J52">
        <f t="shared" si="7"/>
        <v>121.12962529489594</v>
      </c>
      <c r="K52" s="4">
        <f t="shared" si="10"/>
        <v>0.7364736656055328</v>
      </c>
      <c r="L52" s="4">
        <f t="shared" si="11"/>
        <v>-1.2644646976240719</v>
      </c>
      <c r="M52" s="2">
        <f t="shared" si="13"/>
        <v>-0.05070359120311396</v>
      </c>
      <c r="N52" s="2">
        <f t="shared" si="12"/>
        <v>-27.942087760846498</v>
      </c>
      <c r="O52" s="2"/>
      <c r="P52" s="2"/>
      <c r="Q52" s="2"/>
    </row>
    <row r="53" spans="1:17" ht="12.75">
      <c r="A53">
        <f t="shared" si="9"/>
        <v>175</v>
      </c>
      <c r="B53">
        <f t="shared" si="0"/>
        <v>3.0543261909900763</v>
      </c>
      <c r="C53" s="1">
        <f t="shared" si="1"/>
        <v>0.9929295268604682</v>
      </c>
      <c r="D53" s="1">
        <f t="shared" si="2"/>
        <v>8.740214912693142</v>
      </c>
      <c r="E53">
        <f t="shared" si="3"/>
        <v>2.039734246757307</v>
      </c>
      <c r="F53">
        <f t="shared" si="4"/>
        <v>229.279503108947</v>
      </c>
      <c r="G53">
        <f t="shared" si="5"/>
        <v>0.4744774392637688</v>
      </c>
      <c r="H53">
        <f t="shared" si="6"/>
        <v>0.13136948472124033</v>
      </c>
      <c r="J53">
        <f t="shared" si="7"/>
        <v>122.05062753218397</v>
      </c>
      <c r="K53" s="4">
        <f t="shared" si="10"/>
        <v>0.5526013423728131</v>
      </c>
      <c r="L53" s="4">
        <f t="shared" si="11"/>
        <v>-1.3238416826522525</v>
      </c>
      <c r="M53" s="2">
        <f t="shared" si="13"/>
        <v>-0.05937698502818067</v>
      </c>
      <c r="N53" s="2">
        <f t="shared" si="12"/>
        <v>-32.721881966616955</v>
      </c>
      <c r="O53" s="2"/>
      <c r="P53" s="2"/>
      <c r="Q53" s="2"/>
    </row>
    <row r="54" spans="1:17" ht="12.75">
      <c r="A54">
        <f t="shared" si="9"/>
        <v>180</v>
      </c>
      <c r="B54">
        <f t="shared" si="0"/>
        <v>3.141592653589793</v>
      </c>
      <c r="C54" s="1">
        <f t="shared" si="1"/>
        <v>0.9978026717074631</v>
      </c>
      <c r="D54" s="1">
        <f t="shared" si="2"/>
        <v>4.955514221236067</v>
      </c>
      <c r="E54">
        <f t="shared" si="3"/>
        <v>2.072628952195369</v>
      </c>
      <c r="F54">
        <f t="shared" si="4"/>
        <v>231.53017467757593</v>
      </c>
      <c r="G54">
        <f t="shared" si="5"/>
        <v>0.47053661268535807</v>
      </c>
      <c r="H54">
        <f t="shared" si="6"/>
        <v>0.07305690098117434</v>
      </c>
      <c r="J54">
        <f t="shared" si="7"/>
        <v>122.64963317210238</v>
      </c>
      <c r="K54" s="4">
        <f t="shared" si="10"/>
        <v>0.3594033839510502</v>
      </c>
      <c r="L54" s="4">
        <f t="shared" si="11"/>
        <v>-1.3909842757484197</v>
      </c>
      <c r="M54" s="2">
        <f t="shared" si="13"/>
        <v>-0.0671425930961671</v>
      </c>
      <c r="N54" s="2">
        <f t="shared" si="12"/>
        <v>-37.00140728234426</v>
      </c>
      <c r="O54" s="2" t="s">
        <v>33</v>
      </c>
      <c r="P54" s="2"/>
      <c r="Q54" s="2"/>
    </row>
    <row r="55" spans="1:17" ht="12.75">
      <c r="A55">
        <f t="shared" si="9"/>
        <v>185</v>
      </c>
      <c r="B55">
        <f t="shared" si="0"/>
        <v>3.2288591161895095</v>
      </c>
      <c r="C55" s="1">
        <f t="shared" si="1"/>
        <v>0.9999184493244728</v>
      </c>
      <c r="D55" s="1">
        <f t="shared" si="2"/>
        <v>0.9708865048830243</v>
      </c>
      <c r="E55">
        <f t="shared" si="3"/>
        <v>2.1026089502530754</v>
      </c>
      <c r="F55">
        <f t="shared" si="4"/>
        <v>233.52799425823196</v>
      </c>
      <c r="G55">
        <f t="shared" si="5"/>
        <v>0.46882562051727994</v>
      </c>
      <c r="H55">
        <f t="shared" si="6"/>
        <v>0.014059444271086186</v>
      </c>
      <c r="J55">
        <f t="shared" si="7"/>
        <v>122.90970398165025</v>
      </c>
      <c r="K55" s="4">
        <f t="shared" si="10"/>
        <v>0.15604248572872165</v>
      </c>
      <c r="L55" s="4">
        <f t="shared" si="11"/>
        <v>-1.4641552842489607</v>
      </c>
      <c r="M55" s="2">
        <f t="shared" si="13"/>
        <v>-0.07317100850054103</v>
      </c>
      <c r="N55" s="2">
        <f t="shared" si="12"/>
        <v>-40.32358838018946</v>
      </c>
      <c r="O55" s="10">
        <f>SUM(N19:N55)</f>
        <v>-2223.0292683139546</v>
      </c>
      <c r="P55" s="2" t="s">
        <v>32</v>
      </c>
      <c r="Q55" s="2"/>
    </row>
    <row r="56" spans="1:17" ht="12.75">
      <c r="A56">
        <f t="shared" si="9"/>
        <v>190</v>
      </c>
      <c r="B56">
        <f t="shared" si="0"/>
        <v>3.3161255787892263</v>
      </c>
      <c r="C56" s="1">
        <f t="shared" si="1"/>
        <v>0.9991328122677905</v>
      </c>
      <c r="D56" s="1">
        <f t="shared" si="2"/>
        <v>-3.2179456689851356</v>
      </c>
      <c r="E56">
        <f t="shared" si="3"/>
        <v>2.1293156193780627</v>
      </c>
      <c r="F56">
        <f t="shared" si="4"/>
        <v>235.2643756806058</v>
      </c>
      <c r="G56">
        <f t="shared" si="5"/>
        <v>0.4694609513952175</v>
      </c>
      <c r="H56">
        <f t="shared" si="6"/>
        <v>-0.04586501832570544</v>
      </c>
      <c r="J56">
        <f t="shared" si="7"/>
        <v>122.81313368820375</v>
      </c>
      <c r="K56" s="4">
        <f t="shared" si="10"/>
        <v>-0.05794217606790256</v>
      </c>
      <c r="L56" s="4">
        <f t="shared" si="11"/>
        <v>-1.5406441260660801</v>
      </c>
      <c r="M56" s="2">
        <f t="shared" si="13"/>
        <v>-0.07648884181711946</v>
      </c>
      <c r="N56" s="2">
        <f t="shared" si="12"/>
        <v>-42.15200304486909</v>
      </c>
      <c r="O56" s="2"/>
      <c r="P56" s="2"/>
      <c r="Q56" s="2"/>
    </row>
    <row r="57" spans="1:17" ht="12.75">
      <c r="A57">
        <f t="shared" si="9"/>
        <v>195</v>
      </c>
      <c r="B57">
        <f t="shared" si="0"/>
        <v>3.4033920413889422</v>
      </c>
      <c r="C57" s="1">
        <f t="shared" si="1"/>
        <v>0.9953025571892928</v>
      </c>
      <c r="D57" s="1">
        <f t="shared" si="2"/>
        <v>-7.603870034611588</v>
      </c>
      <c r="E57">
        <f t="shared" si="3"/>
        <v>2.152398154603784</v>
      </c>
      <c r="F57">
        <f t="shared" si="4"/>
        <v>236.73198732550344</v>
      </c>
      <c r="G57">
        <f t="shared" si="5"/>
        <v>0.4725584113495927</v>
      </c>
      <c r="H57">
        <f t="shared" si="6"/>
        <v>-0.10695148574532531</v>
      </c>
      <c r="J57">
        <f t="shared" si="7"/>
        <v>122.34231977513872</v>
      </c>
      <c r="K57" s="4">
        <f t="shared" si="10"/>
        <v>-0.28248834783901766</v>
      </c>
      <c r="L57" s="4">
        <f t="shared" si="11"/>
        <v>-1.6166847551839565</v>
      </c>
      <c r="M57" s="2">
        <f t="shared" si="13"/>
        <v>-0.07604062911787635</v>
      </c>
      <c r="N57" s="2">
        <f t="shared" si="12"/>
        <v>-41.90499887256881</v>
      </c>
      <c r="O57" s="2"/>
      <c r="P57" s="2"/>
      <c r="Q57" s="2"/>
    </row>
    <row r="58" spans="1:17" ht="12.75">
      <c r="A58">
        <f t="shared" si="9"/>
        <v>200</v>
      </c>
      <c r="B58">
        <f t="shared" si="0"/>
        <v>3.490658503988659</v>
      </c>
      <c r="C58" s="1">
        <f t="shared" si="1"/>
        <v>0.9882943284824433</v>
      </c>
      <c r="D58" s="1">
        <f t="shared" si="2"/>
        <v>-12.165896789202918</v>
      </c>
      <c r="E58">
        <f t="shared" si="3"/>
        <v>2.1715261040887657</v>
      </c>
      <c r="F58">
        <f t="shared" si="4"/>
        <v>237.92472392985192</v>
      </c>
      <c r="G58">
        <f t="shared" si="5"/>
        <v>0.47822584271530805</v>
      </c>
      <c r="H58">
        <f t="shared" si="6"/>
        <v>-0.1694225674943448</v>
      </c>
      <c r="J58">
        <f t="shared" si="7"/>
        <v>121.48087020754997</v>
      </c>
      <c r="K58" s="4">
        <f t="shared" si="10"/>
        <v>-0.5168697405532499</v>
      </c>
      <c r="L58" s="4">
        <f t="shared" si="11"/>
        <v>-1.6874962575007588</v>
      </c>
      <c r="M58" s="2">
        <f t="shared" si="13"/>
        <v>-0.07081150231680233</v>
      </c>
      <c r="N58" s="2">
        <f t="shared" si="12"/>
        <v>-39.023295298498674</v>
      </c>
      <c r="O58" s="2"/>
      <c r="P58" s="2"/>
      <c r="Q58" s="2"/>
    </row>
    <row r="59" spans="1:17" ht="12.75">
      <c r="A59">
        <f t="shared" si="9"/>
        <v>205</v>
      </c>
      <c r="B59">
        <f t="shared" si="0"/>
        <v>3.5779249665883754</v>
      </c>
      <c r="C59" s="1">
        <f t="shared" si="1"/>
        <v>0.9779951123225363</v>
      </c>
      <c r="D59" s="1">
        <f t="shared" si="2"/>
        <v>-16.86754661438711</v>
      </c>
      <c r="E59">
        <f t="shared" si="3"/>
        <v>2.1864040731469725</v>
      </c>
      <c r="F59">
        <f t="shared" si="4"/>
        <v>238.83768357585294</v>
      </c>
      <c r="G59">
        <f t="shared" si="5"/>
        <v>0.48655463778586455</v>
      </c>
      <c r="H59">
        <f t="shared" si="6"/>
        <v>-0.23348226596529775</v>
      </c>
      <c r="J59">
        <f t="shared" si="7"/>
        <v>120.2148933568254</v>
      </c>
      <c r="K59" s="4">
        <f t="shared" si="10"/>
        <v>-0.759586110434742</v>
      </c>
      <c r="L59" s="4">
        <f t="shared" si="11"/>
        <v>-1.74750632320276</v>
      </c>
      <c r="M59" s="2">
        <f t="shared" si="13"/>
        <v>-0.06001006570200107</v>
      </c>
      <c r="N59" s="2">
        <f t="shared" si="12"/>
        <v>-33.07076446838537</v>
      </c>
      <c r="O59" s="2"/>
      <c r="P59" s="2"/>
      <c r="Q59" s="2"/>
    </row>
    <row r="60" spans="1:17" ht="12.75">
      <c r="A60">
        <f t="shared" si="9"/>
        <v>210</v>
      </c>
      <c r="B60">
        <f t="shared" si="0"/>
        <v>3.6651914291880923</v>
      </c>
      <c r="C60" s="1">
        <f t="shared" si="1"/>
        <v>0.964323390029914</v>
      </c>
      <c r="D60" s="1">
        <f t="shared" si="2"/>
        <v>-21.656696200259304</v>
      </c>
      <c r="E60">
        <f t="shared" si="3"/>
        <v>2.1967873803117692</v>
      </c>
      <c r="F60">
        <f t="shared" si="4"/>
        <v>239.4671495449597</v>
      </c>
      <c r="G60">
        <f t="shared" si="5"/>
        <v>0.497610719284579</v>
      </c>
      <c r="H60">
        <f t="shared" si="6"/>
        <v>-0.2993093399015039</v>
      </c>
      <c r="J60">
        <f t="shared" si="7"/>
        <v>118.5343689690208</v>
      </c>
      <c r="K60" s="4">
        <f t="shared" si="10"/>
        <v>-1.0083146326827572</v>
      </c>
      <c r="L60" s="4">
        <f t="shared" si="11"/>
        <v>-1.7907925435828893</v>
      </c>
      <c r="M60" s="2">
        <f t="shared" si="13"/>
        <v>-0.043286220380129414</v>
      </c>
      <c r="N60" s="2">
        <f t="shared" si="12"/>
        <v>-23.854471448614795</v>
      </c>
      <c r="O60" s="2"/>
      <c r="P60" s="2"/>
      <c r="Q60" s="2"/>
    </row>
    <row r="61" spans="1:17" ht="12.75">
      <c r="A61">
        <f t="shared" si="9"/>
        <v>215</v>
      </c>
      <c r="B61">
        <f t="shared" si="0"/>
        <v>3.752457891787808</v>
      </c>
      <c r="C61" s="1">
        <f t="shared" si="1"/>
        <v>0.9472397472382257</v>
      </c>
      <c r="D61" s="1">
        <f t="shared" si="2"/>
        <v>-26.46731446485751</v>
      </c>
      <c r="E61">
        <f t="shared" si="3"/>
        <v>2.202496900209094</v>
      </c>
      <c r="F61">
        <f t="shared" si="4"/>
        <v>239.81057676463152</v>
      </c>
      <c r="G61">
        <f t="shared" si="5"/>
        <v>0.5114259609167</v>
      </c>
      <c r="H61">
        <f t="shared" si="6"/>
        <v>-0.36705104097177355</v>
      </c>
      <c r="J61">
        <f t="shared" si="7"/>
        <v>116.43445224093841</v>
      </c>
      <c r="K61" s="4">
        <f t="shared" si="10"/>
        <v>-1.2599500368494345</v>
      </c>
      <c r="L61" s="4">
        <f t="shared" si="11"/>
        <v>-1.8117214761314042</v>
      </c>
      <c r="M61" s="2">
        <f t="shared" si="13"/>
        <v>-0.02092893254851491</v>
      </c>
      <c r="N61" s="2">
        <f t="shared" si="12"/>
        <v>-11.533661741409848</v>
      </c>
      <c r="O61" s="2"/>
      <c r="P61" s="2"/>
      <c r="Q61" s="2"/>
    </row>
    <row r="62" spans="1:17" ht="12.75">
      <c r="A62">
        <f t="shared" si="9"/>
        <v>220</v>
      </c>
      <c r="B62">
        <f t="shared" si="0"/>
        <v>3.839724354387525</v>
      </c>
      <c r="C62" s="1">
        <f t="shared" si="1"/>
        <v>0.926755541500689</v>
      </c>
      <c r="D62" s="1">
        <f t="shared" si="2"/>
        <v>-31.22317142039345</v>
      </c>
      <c r="E62">
        <f t="shared" si="3"/>
        <v>2.2034310415974465</v>
      </c>
      <c r="F62">
        <f t="shared" si="4"/>
        <v>239.86658263331495</v>
      </c>
      <c r="G62">
        <f t="shared" si="5"/>
        <v>0.5279911780285816</v>
      </c>
      <c r="H62">
        <f t="shared" si="6"/>
        <v>-0.4368181450712565</v>
      </c>
      <c r="J62">
        <f t="shared" si="7"/>
        <v>113.9165392399324</v>
      </c>
      <c r="K62" s="4">
        <f t="shared" si="10"/>
        <v>-1.5107478006036048</v>
      </c>
      <c r="L62" s="4">
        <f t="shared" si="11"/>
        <v>-1.8056906430312503</v>
      </c>
      <c r="M62" s="2">
        <f t="shared" si="13"/>
        <v>0.006030833100153954</v>
      </c>
      <c r="N62" s="2">
        <f t="shared" si="12"/>
        <v>3.323513458454407</v>
      </c>
      <c r="O62" s="2"/>
      <c r="P62" s="2"/>
      <c r="Q62" s="2"/>
    </row>
    <row r="63" spans="1:17" ht="12.75">
      <c r="A63">
        <f t="shared" si="9"/>
        <v>225</v>
      </c>
      <c r="B63">
        <f t="shared" si="0"/>
        <v>3.9269908169872414</v>
      </c>
      <c r="C63" s="1">
        <f t="shared" si="1"/>
        <v>0.9029383398157155</v>
      </c>
      <c r="D63" s="1">
        <f t="shared" si="2"/>
        <v>-35.84312124420911</v>
      </c>
      <c r="E63">
        <f t="shared" si="3"/>
        <v>2.1995729675463322</v>
      </c>
      <c r="F63">
        <f t="shared" si="4"/>
        <v>239.63494207298905</v>
      </c>
      <c r="G63">
        <f t="shared" si="5"/>
        <v>0.5472517303762903</v>
      </c>
      <c r="H63">
        <f t="shared" si="6"/>
        <v>-0.5086821293743786</v>
      </c>
      <c r="J63">
        <f t="shared" si="7"/>
        <v>110.98893528308069</v>
      </c>
      <c r="K63" s="4">
        <f t="shared" si="10"/>
        <v>-1.7565623741110272</v>
      </c>
      <c r="L63" s="4">
        <f t="shared" si="11"/>
        <v>-1.7698127314171144</v>
      </c>
      <c r="M63" s="2">
        <f t="shared" si="13"/>
        <v>0.03587791161413589</v>
      </c>
      <c r="N63" s="2">
        <f t="shared" si="12"/>
        <v>19.771849117790108</v>
      </c>
      <c r="O63" s="2"/>
      <c r="P63" s="2"/>
      <c r="Q63" s="2"/>
    </row>
    <row r="64" spans="1:17" ht="12.75">
      <c r="A64">
        <f t="shared" si="9"/>
        <v>230</v>
      </c>
      <c r="B64">
        <f t="shared" si="0"/>
        <v>4.014257279586958</v>
      </c>
      <c r="C64" s="1">
        <f t="shared" si="1"/>
        <v>0.8759132860464541</v>
      </c>
      <c r="D64" s="1">
        <f t="shared" si="2"/>
        <v>-40.24711706876134</v>
      </c>
      <c r="E64">
        <f t="shared" si="3"/>
        <v>2.190991822241753</v>
      </c>
      <c r="F64">
        <f t="shared" si="4"/>
        <v>239.11658672623741</v>
      </c>
      <c r="G64">
        <f t="shared" si="5"/>
        <v>0.569106416317456</v>
      </c>
      <c r="H64">
        <f t="shared" si="6"/>
        <v>-0.5826750513375085</v>
      </c>
      <c r="J64">
        <f t="shared" si="7"/>
        <v>107.6670230200235</v>
      </c>
      <c r="K64" s="4">
        <f t="shared" si="10"/>
        <v>-1.9931473578343117</v>
      </c>
      <c r="L64" s="4">
        <f t="shared" si="11"/>
        <v>-1.703361644841357</v>
      </c>
      <c r="M64" s="2">
        <f t="shared" si="13"/>
        <v>0.06645108657575727</v>
      </c>
      <c r="N64" s="2">
        <f t="shared" si="12"/>
        <v>36.620327058596665</v>
      </c>
      <c r="O64" s="2"/>
      <c r="P64" s="2"/>
      <c r="Q64" s="2"/>
    </row>
    <row r="65" spans="1:17" ht="12.75">
      <c r="A65">
        <f t="shared" si="9"/>
        <v>235</v>
      </c>
      <c r="B65">
        <f t="shared" si="0"/>
        <v>4.101523742186674</v>
      </c>
      <c r="C65" s="1">
        <f t="shared" si="1"/>
        <v>0.8458602526856379</v>
      </c>
      <c r="D65" s="1">
        <f t="shared" si="2"/>
        <v>-44.36189305901567</v>
      </c>
      <c r="E65">
        <f t="shared" si="3"/>
        <v>2.1778377477298085</v>
      </c>
      <c r="F65">
        <f t="shared" si="4"/>
        <v>238.31360828425278</v>
      </c>
      <c r="G65">
        <f t="shared" si="5"/>
        <v>0.5934097761289753</v>
      </c>
      <c r="H65">
        <f t="shared" si="6"/>
        <v>-0.6587922286376502</v>
      </c>
      <c r="J65">
        <f t="shared" si="7"/>
        <v>103.97291232867256</v>
      </c>
      <c r="K65" s="4">
        <f t="shared" si="10"/>
        <v>-2.216466414810566</v>
      </c>
      <c r="L65" s="4">
        <f t="shared" si="11"/>
        <v>-1.6078497892343415</v>
      </c>
      <c r="M65" s="2">
        <f t="shared" si="13"/>
        <v>0.09551185560701558</v>
      </c>
      <c r="N65" s="2">
        <f t="shared" si="12"/>
        <v>52.63533781821402</v>
      </c>
      <c r="O65" s="2"/>
      <c r="P65" s="2"/>
      <c r="Q65" s="2"/>
    </row>
    <row r="66" spans="1:17" ht="12.75">
      <c r="A66">
        <f t="shared" si="9"/>
        <v>240</v>
      </c>
      <c r="B66">
        <f t="shared" si="0"/>
        <v>4.1887902047863905</v>
      </c>
      <c r="C66" s="1">
        <f t="shared" si="1"/>
        <v>0.8130073705631978</v>
      </c>
      <c r="D66" s="1">
        <f t="shared" si="2"/>
        <v>-48.125350632867665</v>
      </c>
      <c r="E66">
        <f t="shared" si="3"/>
        <v>2.1603315586602445</v>
      </c>
      <c r="F66">
        <f t="shared" si="4"/>
        <v>237.2292660019056</v>
      </c>
      <c r="G66">
        <f t="shared" si="5"/>
        <v>0.6199773244187299</v>
      </c>
      <c r="H66">
        <f t="shared" si="6"/>
        <v>-0.7369973320171761</v>
      </c>
      <c r="J66">
        <f t="shared" si="7"/>
        <v>99.93464498862987</v>
      </c>
      <c r="K66" s="4">
        <f t="shared" si="10"/>
        <v>-2.4229604040256163</v>
      </c>
      <c r="L66" s="4">
        <f t="shared" si="11"/>
        <v>-1.4867128740960083</v>
      </c>
      <c r="M66" s="2">
        <f t="shared" si="13"/>
        <v>0.12113691513833325</v>
      </c>
      <c r="N66" s="2">
        <f t="shared" si="12"/>
        <v>66.75697388601625</v>
      </c>
      <c r="O66" s="2"/>
      <c r="P66" s="2"/>
      <c r="Q66" s="2"/>
    </row>
    <row r="67" spans="1:17" ht="12.75">
      <c r="A67">
        <f t="shared" si="9"/>
        <v>245</v>
      </c>
      <c r="B67">
        <f t="shared" si="0"/>
        <v>4.276056667386107</v>
      </c>
      <c r="C67" s="1">
        <f t="shared" si="1"/>
        <v>0.7776220920015943</v>
      </c>
      <c r="D67" s="1">
        <f t="shared" si="2"/>
        <v>-51.48906376313974</v>
      </c>
      <c r="E67">
        <f t="shared" si="3"/>
        <v>2.1387507682425158</v>
      </c>
      <c r="F67">
        <f t="shared" si="4"/>
        <v>235.86799852453956</v>
      </c>
      <c r="G67">
        <f t="shared" si="5"/>
        <v>0.6485927771947798</v>
      </c>
      <c r="H67">
        <f t="shared" si="6"/>
        <v>-0.817229132258571</v>
      </c>
      <c r="J67">
        <f t="shared" si="7"/>
        <v>95.58509616667028</v>
      </c>
      <c r="K67" s="4">
        <f t="shared" si="10"/>
        <v>-2.609729293175752</v>
      </c>
      <c r="L67" s="4">
        <f t="shared" si="11"/>
        <v>-1.3446963421823352</v>
      </c>
      <c r="M67" s="2">
        <f t="shared" si="13"/>
        <v>0.14201653191367303</v>
      </c>
      <c r="N67" s="2">
        <f t="shared" si="12"/>
        <v>78.2634583480785</v>
      </c>
      <c r="O67" s="2"/>
      <c r="P67" s="2"/>
      <c r="Q67" s="2"/>
    </row>
    <row r="68" spans="1:17" ht="12.75">
      <c r="A68">
        <f t="shared" si="9"/>
        <v>250</v>
      </c>
      <c r="B68">
        <f t="shared" si="0"/>
        <v>4.363323129985823</v>
      </c>
      <c r="C68" s="1">
        <f t="shared" si="1"/>
        <v>0.7400011850508666</v>
      </c>
      <c r="D68" s="1">
        <f t="shared" si="2"/>
        <v>-54.41880852658209</v>
      </c>
      <c r="E68">
        <f t="shared" si="3"/>
        <v>2.1134140150332605</v>
      </c>
      <c r="F68">
        <f t="shared" si="4"/>
        <v>234.23544021676813</v>
      </c>
      <c r="G68">
        <f t="shared" si="5"/>
        <v>0.6790161433515992</v>
      </c>
      <c r="H68">
        <f t="shared" si="6"/>
        <v>-0.8994089819107232</v>
      </c>
      <c r="J68">
        <f t="shared" si="7"/>
        <v>90.96074451083373</v>
      </c>
      <c r="K68" s="4">
        <f t="shared" si="10"/>
        <v>-2.7746109935019287</v>
      </c>
      <c r="L68" s="4">
        <f t="shared" si="11"/>
        <v>-1.1871132303152807</v>
      </c>
      <c r="M68" s="2">
        <f t="shared" si="13"/>
        <v>0.15758311186705454</v>
      </c>
      <c r="N68" s="2">
        <f t="shared" si="12"/>
        <v>86.84199751803983</v>
      </c>
      <c r="O68" s="2"/>
      <c r="P68" s="2"/>
      <c r="Q68" s="2"/>
    </row>
    <row r="69" spans="1:17" ht="12.75">
      <c r="A69">
        <f t="shared" si="9"/>
        <v>255</v>
      </c>
      <c r="B69">
        <f t="shared" si="0"/>
        <v>4.4505895925855405</v>
      </c>
      <c r="C69" s="1">
        <f t="shared" si="1"/>
        <v>0.7004609668508431</v>
      </c>
      <c r="D69" s="1">
        <f t="shared" si="2"/>
        <v>-56.89343937704567</v>
      </c>
      <c r="E69">
        <f t="shared" si="3"/>
        <v>2.0846658102266993</v>
      </c>
      <c r="F69">
        <f t="shared" si="4"/>
        <v>232.3384422439085</v>
      </c>
      <c r="G69">
        <f t="shared" si="5"/>
        <v>0.7109916227783807</v>
      </c>
      <c r="H69">
        <f t="shared" si="6"/>
        <v>-0.9834481698902202</v>
      </c>
      <c r="J69">
        <f t="shared" si="7"/>
        <v>86.10047163796294</v>
      </c>
      <c r="K69" s="4">
        <f t="shared" si="10"/>
        <v>-2.9161637237224767</v>
      </c>
      <c r="L69" s="4">
        <f t="shared" si="11"/>
        <v>-1.0191495993772344</v>
      </c>
      <c r="M69" s="2">
        <f t="shared" si="13"/>
        <v>0.16796363093804634</v>
      </c>
      <c r="N69" s="2">
        <f t="shared" si="12"/>
        <v>92.56256617998858</v>
      </c>
      <c r="O69" s="2"/>
      <c r="P69" s="2"/>
      <c r="Q69" s="2"/>
    </row>
    <row r="70" spans="1:17" ht="12.75">
      <c r="A70">
        <f t="shared" si="9"/>
        <v>260</v>
      </c>
      <c r="B70">
        <f t="shared" si="0"/>
        <v>4.537856055185257</v>
      </c>
      <c r="C70" s="1">
        <f t="shared" si="1"/>
        <v>0.6593287608562992</v>
      </c>
      <c r="D70" s="1">
        <f t="shared" si="2"/>
        <v>-58.90266549079037</v>
      </c>
      <c r="E70">
        <f t="shared" si="3"/>
        <v>2.0528630524646476</v>
      </c>
      <c r="F70">
        <f t="shared" si="4"/>
        <v>230.1850987084952</v>
      </c>
      <c r="G70">
        <f t="shared" si="5"/>
        <v>0.7442545147508861</v>
      </c>
      <c r="H70">
        <f t="shared" si="6"/>
        <v>-1.069254498279483</v>
      </c>
      <c r="J70">
        <f t="shared" si="7"/>
        <v>81.04451205814212</v>
      </c>
      <c r="K70" s="4">
        <f t="shared" si="10"/>
        <v>-3.0335757478924936</v>
      </c>
      <c r="L70" s="4">
        <f t="shared" si="11"/>
        <v>-0.8453416420051088</v>
      </c>
      <c r="M70" s="2">
        <f t="shared" si="13"/>
        <v>0.17380795737212562</v>
      </c>
      <c r="N70" s="2">
        <f t="shared" si="12"/>
        <v>95.78329824746488</v>
      </c>
      <c r="O70" s="2"/>
      <c r="P70" s="2"/>
      <c r="Q70" s="2"/>
    </row>
    <row r="71" spans="1:17" ht="12.75">
      <c r="A71">
        <f t="shared" si="9"/>
        <v>265</v>
      </c>
      <c r="B71">
        <f t="shared" si="0"/>
        <v>4.625122517784973</v>
      </c>
      <c r="C71" s="1">
        <f t="shared" si="1"/>
        <v>0.6169361477445711</v>
      </c>
      <c r="D71" s="1">
        <f t="shared" si="2"/>
        <v>-60.44431330012035</v>
      </c>
      <c r="E71">
        <f t="shared" si="3"/>
        <v>2.0183641503437864</v>
      </c>
      <c r="F71">
        <f t="shared" si="4"/>
        <v>227.7847781827698</v>
      </c>
      <c r="G71">
        <f t="shared" si="5"/>
        <v>0.7785366758038255</v>
      </c>
      <c r="H71">
        <f t="shared" si="6"/>
        <v>-1.1567377019471214</v>
      </c>
      <c r="J71">
        <f t="shared" si="7"/>
        <v>75.83362357809534</v>
      </c>
      <c r="K71" s="4">
        <f t="shared" si="10"/>
        <v>-3.1265330880280655</v>
      </c>
      <c r="L71" s="4">
        <f t="shared" si="11"/>
        <v>-0.6692731098208815</v>
      </c>
      <c r="M71" s="2">
        <f t="shared" si="13"/>
        <v>0.17606853218422724</v>
      </c>
      <c r="N71" s="2">
        <f t="shared" si="12"/>
        <v>97.02907154065566</v>
      </c>
      <c r="O71" s="2"/>
      <c r="P71" s="2"/>
      <c r="Q71" s="2"/>
    </row>
    <row r="72" spans="1:17" ht="12.75">
      <c r="A72">
        <f t="shared" si="9"/>
        <v>270</v>
      </c>
      <c r="B72">
        <f t="shared" si="0"/>
        <v>4.71238898038469</v>
      </c>
      <c r="C72" s="1">
        <f t="shared" si="1"/>
        <v>0.5736141952793758</v>
      </c>
      <c r="D72" s="1">
        <f t="shared" si="2"/>
        <v>-61.521556274535754</v>
      </c>
      <c r="E72">
        <f t="shared" si="3"/>
        <v>1.9815210309380613</v>
      </c>
      <c r="F72">
        <f t="shared" si="4"/>
        <v>225.14816099626486</v>
      </c>
      <c r="G72">
        <f t="shared" si="5"/>
        <v>0.8135703772561363</v>
      </c>
      <c r="H72">
        <f t="shared" si="6"/>
        <v>-1.2458135825002516</v>
      </c>
      <c r="J72">
        <f t="shared" si="7"/>
        <v>70.50850095734408</v>
      </c>
      <c r="K72" s="4">
        <f t="shared" si="10"/>
        <v>-3.1950735724507555</v>
      </c>
      <c r="L72" s="4">
        <f t="shared" si="11"/>
        <v>-0.49347693351920163</v>
      </c>
      <c r="M72" s="2">
        <f t="shared" si="13"/>
        <v>0.17579617630167987</v>
      </c>
      <c r="N72" s="2">
        <f t="shared" si="12"/>
        <v>96.87897976625185</v>
      </c>
      <c r="O72" s="2"/>
      <c r="P72" s="2"/>
      <c r="Q72" s="2"/>
    </row>
    <row r="73" spans="1:17" ht="12.75">
      <c r="A73">
        <f t="shared" si="9"/>
        <v>275</v>
      </c>
      <c r="B73">
        <f t="shared" si="0"/>
        <v>4.799655442984406</v>
      </c>
      <c r="C73" s="1">
        <f t="shared" si="1"/>
        <v>0.5296905672456498</v>
      </c>
      <c r="D73" s="1">
        <f t="shared" si="2"/>
        <v>-62.140430855057026</v>
      </c>
      <c r="E73">
        <f t="shared" si="3"/>
        <v>1.9426738974363282</v>
      </c>
      <c r="F73">
        <f t="shared" si="4"/>
        <v>222.28728262583115</v>
      </c>
      <c r="G73">
        <f t="shared" si="5"/>
        <v>0.8490906431645621</v>
      </c>
      <c r="H73">
        <f t="shared" si="6"/>
        <v>-1.3364069126932754</v>
      </c>
      <c r="J73">
        <f t="shared" si="7"/>
        <v>65.10942053926337</v>
      </c>
      <c r="K73" s="4">
        <f t="shared" si="10"/>
        <v>-3.239448250848429</v>
      </c>
      <c r="L73" s="4">
        <f t="shared" si="11"/>
        <v>-0.3194882616606586</v>
      </c>
      <c r="M73" s="2">
        <f t="shared" si="13"/>
        <v>0.17398867185854305</v>
      </c>
      <c r="N73" s="2">
        <f t="shared" si="12"/>
        <v>95.88288764378404</v>
      </c>
      <c r="O73" s="2"/>
      <c r="P73" s="2"/>
      <c r="Q73" s="2"/>
    </row>
    <row r="74" spans="1:19" ht="12.75">
      <c r="A74">
        <f t="shared" si="9"/>
        <v>280</v>
      </c>
      <c r="B74">
        <f t="shared" si="0"/>
        <v>4.886921905584122</v>
      </c>
      <c r="C74" s="1">
        <f t="shared" si="1"/>
        <v>0.48548824219217895</v>
      </c>
      <c r="D74" s="1">
        <f t="shared" si="2"/>
        <v>-62.30780149660501</v>
      </c>
      <c r="E74">
        <f t="shared" si="3"/>
        <v>1.9021483550231353</v>
      </c>
      <c r="F74">
        <f t="shared" si="4"/>
        <v>219.2155834800887</v>
      </c>
      <c r="G74">
        <f t="shared" si="5"/>
        <v>0.8848362864539641</v>
      </c>
      <c r="H74">
        <f t="shared" si="6"/>
        <v>-1.4284532744167828</v>
      </c>
      <c r="J74">
        <f t="shared" si="7"/>
        <v>59.67608275927427</v>
      </c>
      <c r="K74" s="4">
        <f t="shared" si="10"/>
        <v>-3.2600026679934575</v>
      </c>
      <c r="L74" s="4">
        <f t="shared" si="11"/>
        <v>-0.1479874387880066</v>
      </c>
      <c r="M74" s="2">
        <f t="shared" si="13"/>
        <v>0.17150082287265198</v>
      </c>
      <c r="N74" s="2">
        <f t="shared" si="12"/>
        <v>94.51186651786364</v>
      </c>
      <c r="O74" s="11"/>
      <c r="P74" s="11"/>
      <c r="Q74" s="11"/>
      <c r="R74" s="4"/>
      <c r="S74" s="4"/>
    </row>
    <row r="75" spans="1:19" ht="12.75">
      <c r="A75">
        <f t="shared" si="9"/>
        <v>285</v>
      </c>
      <c r="B75">
        <f t="shared" si="0"/>
        <v>4.97418836818384</v>
      </c>
      <c r="C75" s="1">
        <f t="shared" si="1"/>
        <v>0.44132550125951076</v>
      </c>
      <c r="D75" s="1">
        <f t="shared" si="2"/>
        <v>-62.02982091906384</v>
      </c>
      <c r="E75">
        <f t="shared" si="3"/>
        <v>1.8602544258383729</v>
      </c>
      <c r="F75">
        <f t="shared" si="4"/>
        <v>215.94796525263988</v>
      </c>
      <c r="G75">
        <f t="shared" si="5"/>
        <v>0.9205499187606763</v>
      </c>
      <c r="H75">
        <f t="shared" si="6"/>
        <v>-1.5219000338945503</v>
      </c>
      <c r="J75">
        <f t="shared" si="7"/>
        <v>54.24761064865402</v>
      </c>
      <c r="K75" s="4">
        <f t="shared" si="10"/>
        <v>-3.257083266372153</v>
      </c>
      <c r="L75" s="4">
        <f t="shared" si="11"/>
        <v>0.021019071749008796</v>
      </c>
      <c r="M75" s="2">
        <f t="shared" si="13"/>
        <v>0.1690065105370154</v>
      </c>
      <c r="N75" s="2">
        <f t="shared" si="12"/>
        <v>93.13728352420306</v>
      </c>
      <c r="O75" s="11"/>
      <c r="P75" s="11"/>
      <c r="Q75" s="11"/>
      <c r="R75" s="4"/>
      <c r="S75" s="4"/>
    </row>
    <row r="76" spans="1:19" ht="12.75">
      <c r="A76">
        <f t="shared" si="9"/>
        <v>290</v>
      </c>
      <c r="B76">
        <f t="shared" si="0"/>
        <v>5.061454830783555</v>
      </c>
      <c r="C76" s="1">
        <f t="shared" si="1"/>
        <v>0.39751683926849446</v>
      </c>
      <c r="D76" s="1">
        <f t="shared" si="2"/>
        <v>-61.31086126047744</v>
      </c>
      <c r="E76">
        <f t="shared" si="3"/>
        <v>1.8172869756342713</v>
      </c>
      <c r="F76">
        <f t="shared" si="4"/>
        <v>212.5008538133128</v>
      </c>
      <c r="G76">
        <f t="shared" si="5"/>
        <v>0.9559772136512171</v>
      </c>
      <c r="H76">
        <f t="shared" si="6"/>
        <v>-1.6167066518078266</v>
      </c>
      <c r="J76">
        <f t="shared" si="7"/>
        <v>48.8626618252918</v>
      </c>
      <c r="K76" s="4">
        <f t="shared" si="10"/>
        <v>-3.2309692940173296</v>
      </c>
      <c r="L76" s="4">
        <f t="shared" si="11"/>
        <v>0.18801505574707483</v>
      </c>
      <c r="M76" s="2">
        <f t="shared" si="13"/>
        <v>0.16699598399806603</v>
      </c>
      <c r="N76" s="2">
        <f t="shared" si="12"/>
        <v>92.02930857284726</v>
      </c>
      <c r="O76" s="11"/>
      <c r="P76" s="12"/>
      <c r="Q76" s="12"/>
      <c r="R76" s="6"/>
      <c r="S76" s="4"/>
    </row>
    <row r="77" spans="1:19" ht="12.75">
      <c r="A77">
        <f t="shared" si="9"/>
        <v>295</v>
      </c>
      <c r="B77">
        <f t="shared" si="0"/>
        <v>5.1487212933832724</v>
      </c>
      <c r="C77" s="1">
        <f t="shared" si="1"/>
        <v>0.35437448351461914</v>
      </c>
      <c r="D77" s="1">
        <f t="shared" si="2"/>
        <v>-60.15286076426134</v>
      </c>
      <c r="E77">
        <f t="shared" si="3"/>
        <v>1.7735271318992063</v>
      </c>
      <c r="F77">
        <f t="shared" si="4"/>
        <v>208.89226828098407</v>
      </c>
      <c r="G77">
        <f t="shared" si="5"/>
        <v>0.9908656784000056</v>
      </c>
      <c r="H77">
        <f t="shared" si="6"/>
        <v>-1.7128444933938205</v>
      </c>
      <c r="J77">
        <f t="shared" si="7"/>
        <v>43.559615183475955</v>
      </c>
      <c r="K77" s="4">
        <f t="shared" si="10"/>
        <v>-3.1818279850895084</v>
      </c>
      <c r="L77" s="4">
        <f t="shared" si="11"/>
        <v>0.3538069893009516</v>
      </c>
      <c r="M77" s="2">
        <f t="shared" si="13"/>
        <v>0.16579193355387678</v>
      </c>
      <c r="N77" s="2">
        <f t="shared" si="12"/>
        <v>91.36577207806036</v>
      </c>
      <c r="O77" s="11"/>
      <c r="P77" s="12"/>
      <c r="Q77" s="12"/>
      <c r="R77" s="6"/>
      <c r="S77" s="4"/>
    </row>
    <row r="78" spans="1:19" ht="12.75">
      <c r="A78">
        <f t="shared" si="9"/>
        <v>300</v>
      </c>
      <c r="B78">
        <f t="shared" si="0"/>
        <v>5.235987755982989</v>
      </c>
      <c r="C78" s="1">
        <f t="shared" si="1"/>
        <v>0.31221024658344027</v>
      </c>
      <c r="D78" s="1">
        <f t="shared" si="2"/>
        <v>-58.55502697962165</v>
      </c>
      <c r="E78">
        <f t="shared" si="3"/>
        <v>1.7292443516592488</v>
      </c>
      <c r="F78">
        <f t="shared" si="4"/>
        <v>205.14189543234227</v>
      </c>
      <c r="G78">
        <f t="shared" si="5"/>
        <v>1.0249631556500944</v>
      </c>
      <c r="H78">
        <f t="shared" si="6"/>
        <v>-1.8102962589834055</v>
      </c>
      <c r="J78">
        <f t="shared" si="7"/>
        <v>38.37679864146246</v>
      </c>
      <c r="K78" s="4">
        <f t="shared" si="10"/>
        <v>-3.1096899252080985</v>
      </c>
      <c r="L78" s="4">
        <f t="shared" si="11"/>
        <v>0.5193787128898374</v>
      </c>
      <c r="M78" s="2">
        <f t="shared" si="13"/>
        <v>0.16557172358888578</v>
      </c>
      <c r="N78" s="2">
        <f t="shared" si="12"/>
        <v>91.2444172386577</v>
      </c>
      <c r="O78" s="11"/>
      <c r="P78" s="12"/>
      <c r="Q78" s="12"/>
      <c r="R78" s="6"/>
      <c r="S78" s="4"/>
    </row>
    <row r="79" spans="1:19" ht="12.75">
      <c r="A79">
        <f t="shared" si="9"/>
        <v>305</v>
      </c>
      <c r="B79">
        <f t="shared" si="0"/>
        <v>5.323254218582705</v>
      </c>
      <c r="C79" s="1">
        <f t="shared" si="1"/>
        <v>0.27133747761850086</v>
      </c>
      <c r="D79" s="1">
        <f t="shared" si="2"/>
        <v>-56.51385003413332</v>
      </c>
      <c r="E79">
        <f t="shared" si="3"/>
        <v>1.6846988751809457</v>
      </c>
      <c r="F79">
        <f t="shared" si="4"/>
        <v>201.27116789470708</v>
      </c>
      <c r="G79">
        <f t="shared" si="5"/>
        <v>1.058016245457101</v>
      </c>
      <c r="H79">
        <f t="shared" si="6"/>
        <v>-1.9090551082544183</v>
      </c>
      <c r="J79">
        <f t="shared" si="7"/>
        <v>33.352728990797466</v>
      </c>
      <c r="K79" s="4">
        <f t="shared" si="10"/>
        <v>-3.0144417903989944</v>
      </c>
      <c r="L79" s="4">
        <f t="shared" si="11"/>
        <v>0.6857663450283432</v>
      </c>
      <c r="M79" s="2">
        <f t="shared" si="13"/>
        <v>0.16638763213850583</v>
      </c>
      <c r="N79" s="2">
        <f t="shared" si="12"/>
        <v>91.69405379806788</v>
      </c>
      <c r="O79" s="11"/>
      <c r="P79" s="12"/>
      <c r="Q79" s="12"/>
      <c r="R79" s="6"/>
      <c r="S79" s="4"/>
    </row>
    <row r="80" spans="1:19" ht="12.75">
      <c r="A80">
        <f t="shared" si="9"/>
        <v>310</v>
      </c>
      <c r="B80">
        <f t="shared" si="0"/>
        <v>5.410520681182422</v>
      </c>
      <c r="C80" s="1">
        <f t="shared" si="1"/>
        <v>0.2320729024513028</v>
      </c>
      <c r="D80" s="1">
        <f t="shared" si="2"/>
        <v>-54.0234000201799</v>
      </c>
      <c r="E80">
        <f t="shared" si="3"/>
        <v>1.6401443677941223</v>
      </c>
      <c r="F80">
        <f t="shared" si="4"/>
        <v>197.30334358332078</v>
      </c>
      <c r="G80">
        <f t="shared" si="5"/>
        <v>1.0897688172084452</v>
      </c>
      <c r="H80">
        <f t="shared" si="6"/>
        <v>-2.0091235064896136</v>
      </c>
      <c r="J80">
        <f t="shared" si="7"/>
        <v>28.526338084593135</v>
      </c>
      <c r="K80" s="4">
        <f t="shared" si="10"/>
        <v>-2.8958345437225983</v>
      </c>
      <c r="L80" s="4">
        <f t="shared" si="11"/>
        <v>0.853946990249859</v>
      </c>
      <c r="M80" s="2">
        <f t="shared" si="13"/>
        <v>0.16818064522151577</v>
      </c>
      <c r="N80" s="2">
        <f t="shared" si="12"/>
        <v>92.68215992098749</v>
      </c>
      <c r="O80" s="11"/>
      <c r="P80" s="12"/>
      <c r="Q80" s="12"/>
      <c r="R80" s="6"/>
      <c r="S80" s="4"/>
    </row>
    <row r="81" spans="1:19" ht="12.75">
      <c r="A81">
        <f t="shared" si="9"/>
        <v>315</v>
      </c>
      <c r="B81">
        <f t="shared" si="0"/>
        <v>5.497787143782138</v>
      </c>
      <c r="C81" s="1">
        <f t="shared" si="1"/>
        <v>0.19473815332762934</v>
      </c>
      <c r="D81" s="1">
        <f t="shared" si="2"/>
        <v>-51.07590543005497</v>
      </c>
      <c r="E81">
        <f t="shared" si="3"/>
        <v>1.5958306012787087</v>
      </c>
      <c r="F81">
        <f t="shared" si="4"/>
        <v>193.26358250131787</v>
      </c>
      <c r="G81">
        <f t="shared" si="5"/>
        <v>1.119960772560562</v>
      </c>
      <c r="H81">
        <f t="shared" si="6"/>
        <v>-2.1105117802526268</v>
      </c>
      <c r="J81">
        <f t="shared" si="7"/>
        <v>23.937160871071377</v>
      </c>
      <c r="K81" s="4">
        <f t="shared" si="10"/>
        <v>-2.7535063281130547</v>
      </c>
      <c r="L81" s="4">
        <f t="shared" si="11"/>
        <v>1.0247329295064938</v>
      </c>
      <c r="M81" s="2">
        <f t="shared" si="13"/>
        <v>0.17078593925663477</v>
      </c>
      <c r="N81" s="2">
        <f t="shared" si="12"/>
        <v>94.11790348164546</v>
      </c>
      <c r="O81" s="11"/>
      <c r="P81" s="12"/>
      <c r="Q81" s="12"/>
      <c r="R81" s="6"/>
      <c r="S81" s="4"/>
    </row>
    <row r="82" spans="1:19" ht="12.75">
      <c r="A82">
        <f t="shared" si="9"/>
        <v>320</v>
      </c>
      <c r="B82">
        <f t="shared" si="0"/>
        <v>5.585053606381854</v>
      </c>
      <c r="C82" s="1">
        <f t="shared" si="1"/>
        <v>0.15966078327356661</v>
      </c>
      <c r="D82" s="1">
        <f t="shared" si="2"/>
        <v>-47.662631303485085</v>
      </c>
      <c r="E82">
        <f t="shared" si="3"/>
        <v>1.552006057907783</v>
      </c>
      <c r="F82">
        <f t="shared" si="4"/>
        <v>189.1790152483711</v>
      </c>
      <c r="G82">
        <f t="shared" si="5"/>
        <v>1.1483272251389298</v>
      </c>
      <c r="H82">
        <f t="shared" si="6"/>
        <v>-2.2132363336449012</v>
      </c>
      <c r="J82">
        <f t="shared" si="7"/>
        <v>19.625460079159474</v>
      </c>
      <c r="K82" s="4">
        <f t="shared" si="10"/>
        <v>-2.587020475147142</v>
      </c>
      <c r="L82" s="4">
        <f t="shared" si="11"/>
        <v>1.1986627886853636</v>
      </c>
      <c r="M82" s="2">
        <f t="shared" si="13"/>
        <v>0.17392985917886983</v>
      </c>
      <c r="N82" s="2">
        <f t="shared" si="12"/>
        <v>95.85047674313805</v>
      </c>
      <c r="O82" s="11"/>
      <c r="P82" s="12"/>
      <c r="Q82" s="12"/>
      <c r="R82" s="6"/>
      <c r="S82" s="4"/>
    </row>
    <row r="83" spans="1:19" ht="12.75">
      <c r="A83">
        <f t="shared" si="9"/>
        <v>325</v>
      </c>
      <c r="B83">
        <f aca="true" t="shared" si="14" ref="B83:B90">A83*2*PI()/360</f>
        <v>5.672320068981571</v>
      </c>
      <c r="C83" s="1">
        <f aca="true" t="shared" si="15" ref="C83:C90">($C$14-G83)/($C$14-$C$15)</f>
        <v>0.1271745402693866</v>
      </c>
      <c r="D83" s="1">
        <f aca="true" t="shared" si="16" ref="D83:D90">$C$11*$C$6/$C$8*SIN(H83)/SIN(E83)</f>
        <v>-43.77509352191084</v>
      </c>
      <c r="E83">
        <f aca="true" t="shared" si="17" ref="E83:E90">ACOS(($C$8^2+$C$7^2-$C$10^2-$C$11^2+2*$C$10*$C$11*COS(B83-$C$13))/(2*$C$8*$C$7))</f>
        <v>1.5089203554519404</v>
      </c>
      <c r="F83">
        <f aca="true" t="shared" si="18" ref="F83:F90">SQRT($C$11^2+$C$10^2-2*$C$11*$C$10*COS(B83-$C$13))</f>
        <v>185.07879531673635</v>
      </c>
      <c r="G83">
        <f aca="true" t="shared" si="19" ref="G83:G90">ACOS(($C$8^2+F83^2-$C$7^2)/(2*$C$8*F83))-ASIN($C$11*SIN(B83-$C$13)/F83)</f>
        <v>1.1745982788184708</v>
      </c>
      <c r="H83">
        <f aca="true" t="shared" si="20" ref="H83:H90">E83+G83-(B83-$C$13)</f>
        <v>-2.3173174450209193</v>
      </c>
      <c r="J83">
        <f aca="true" t="shared" si="21" ref="J83:J90">$C$6*($C$14-G83)</f>
        <v>15.632259919869249</v>
      </c>
      <c r="K83" s="4">
        <f t="shared" si="10"/>
        <v>-2.3959200955741355</v>
      </c>
      <c r="L83" s="4">
        <f t="shared" si="11"/>
        <v>1.3758821534506678</v>
      </c>
      <c r="M83" s="2">
        <f aca="true" t="shared" si="22" ref="M83:M90">L83-L82</f>
        <v>0.1772193647653042</v>
      </c>
      <c r="N83" s="2">
        <f t="shared" si="12"/>
        <v>97.66328036522742</v>
      </c>
      <c r="O83" s="11"/>
      <c r="P83" s="12"/>
      <c r="Q83" s="12"/>
      <c r="R83" s="6"/>
      <c r="S83" s="4"/>
    </row>
    <row r="84" spans="1:19" ht="12.75">
      <c r="A84">
        <f aca="true" t="shared" si="23" ref="A84:A90">(ABS(A83)+5)*$C$12</f>
        <v>330</v>
      </c>
      <c r="B84">
        <f t="shared" si="14"/>
        <v>5.759586531581287</v>
      </c>
      <c r="C84" s="1">
        <f t="shared" si="15"/>
        <v>0.09761864619488496</v>
      </c>
      <c r="D84" s="1">
        <f t="shared" si="16"/>
        <v>-39.40665643063185</v>
      </c>
      <c r="E84">
        <f t="shared" si="17"/>
        <v>1.4668263922073637</v>
      </c>
      <c r="F84">
        <f t="shared" si="18"/>
        <v>180.99412445936449</v>
      </c>
      <c r="G84">
        <f t="shared" si="19"/>
        <v>1.1984996108277817</v>
      </c>
      <c r="H84">
        <f t="shared" si="20"/>
        <v>-2.4227765388559015</v>
      </c>
      <c r="J84">
        <f t="shared" si="21"/>
        <v>11.999257454453994</v>
      </c>
      <c r="K84" s="4">
        <f aca="true" t="shared" si="24" ref="K84:K90">(J84-J83)/10*$C$4</f>
        <v>-2.1798014792491527</v>
      </c>
      <c r="L84" s="4">
        <f aca="true" t="shared" si="25" ref="L84:L90">(K84-K83)/(B84-B83)*$C$4*2*3.1415/60</f>
        <v>1.5560081455327384</v>
      </c>
      <c r="M84" s="2">
        <f t="shared" si="22"/>
        <v>0.18012599208207059</v>
      </c>
      <c r="N84" s="2">
        <f aca="true" t="shared" si="26" ref="N84:N90">$C$5/32.2*M84</f>
        <v>99.26508476696716</v>
      </c>
      <c r="O84" s="11"/>
      <c r="P84" s="12"/>
      <c r="Q84" s="12"/>
      <c r="R84" s="6"/>
      <c r="S84" s="4"/>
    </row>
    <row r="85" spans="1:19" ht="12.75">
      <c r="A85">
        <f t="shared" si="23"/>
        <v>335</v>
      </c>
      <c r="B85">
        <f t="shared" si="14"/>
        <v>5.8468529941810035</v>
      </c>
      <c r="C85" s="1">
        <f t="shared" si="15"/>
        <v>0.0713357913589766</v>
      </c>
      <c r="D85" s="1">
        <f t="shared" si="16"/>
        <v>-34.55456051881488</v>
      </c>
      <c r="E85">
        <f t="shared" si="17"/>
        <v>1.425982099829965</v>
      </c>
      <c r="F85">
        <f t="shared" si="18"/>
        <v>176.9582371323554</v>
      </c>
      <c r="G85">
        <f t="shared" si="19"/>
        <v>1.219754093537798</v>
      </c>
      <c r="H85">
        <f t="shared" si="20"/>
        <v>-2.529632811123</v>
      </c>
      <c r="J85">
        <f t="shared" si="21"/>
        <v>8.768576082531519</v>
      </c>
      <c r="K85" s="4">
        <f t="shared" si="24"/>
        <v>-1.9384088231534855</v>
      </c>
      <c r="L85" s="4">
        <f t="shared" si="25"/>
        <v>1.7379758650306587</v>
      </c>
      <c r="M85" s="2">
        <f t="shared" si="22"/>
        <v>0.18196771949792034</v>
      </c>
      <c r="N85" s="2">
        <f t="shared" si="26"/>
        <v>100.28003672331045</v>
      </c>
      <c r="O85" s="11"/>
      <c r="P85" s="12"/>
      <c r="Q85" s="12"/>
      <c r="R85" s="6"/>
      <c r="S85" s="4"/>
    </row>
    <row r="86" spans="1:19" ht="12.75">
      <c r="A86">
        <f t="shared" si="23"/>
        <v>340</v>
      </c>
      <c r="B86">
        <f t="shared" si="14"/>
        <v>5.934119456780721</v>
      </c>
      <c r="C86" s="1">
        <f t="shared" si="15"/>
        <v>0.04866852723028392</v>
      </c>
      <c r="D86" s="1">
        <f t="shared" si="16"/>
        <v>-29.22240945914821</v>
      </c>
      <c r="E86">
        <f t="shared" si="17"/>
        <v>1.386651671426335</v>
      </c>
      <c r="F86">
        <f t="shared" si="18"/>
        <v>173.00632640551277</v>
      </c>
      <c r="G86">
        <f t="shared" si="19"/>
        <v>1.2380847115971592</v>
      </c>
      <c r="H86">
        <f t="shared" si="20"/>
        <v>-2.6378990840669863</v>
      </c>
      <c r="J86">
        <f t="shared" si="21"/>
        <v>5.982322137508616</v>
      </c>
      <c r="K86" s="4">
        <f t="shared" si="24"/>
        <v>-1.6717523670137417</v>
      </c>
      <c r="L86" s="4">
        <f t="shared" si="25"/>
        <v>1.919869860671353</v>
      </c>
      <c r="M86" s="2">
        <f t="shared" si="22"/>
        <v>0.1818939956406942</v>
      </c>
      <c r="N86" s="2">
        <f t="shared" si="26"/>
        <v>100.23940846720865</v>
      </c>
      <c r="O86" s="11"/>
      <c r="P86" s="12"/>
      <c r="Q86" s="12"/>
      <c r="R86" s="6"/>
      <c r="S86" s="4"/>
    </row>
    <row r="87" spans="1:19" ht="12.75">
      <c r="A87">
        <f t="shared" si="23"/>
        <v>345</v>
      </c>
      <c r="B87">
        <f t="shared" si="14"/>
        <v>6.021385919380437</v>
      </c>
      <c r="C87" s="1">
        <f t="shared" si="15"/>
        <v>0.029953732313556667</v>
      </c>
      <c r="D87" s="1">
        <f t="shared" si="16"/>
        <v>-23.42310411738582</v>
      </c>
      <c r="E87">
        <f t="shared" si="17"/>
        <v>1.3491061070209125</v>
      </c>
      <c r="F87">
        <f t="shared" si="18"/>
        <v>169.17539015598737</v>
      </c>
      <c r="G87">
        <f t="shared" si="19"/>
        <v>1.2532190372806702</v>
      </c>
      <c r="H87">
        <f t="shared" si="20"/>
        <v>-2.747576785388614</v>
      </c>
      <c r="J87">
        <f t="shared" si="21"/>
        <v>3.6819046336149395</v>
      </c>
      <c r="K87" s="4">
        <f t="shared" si="24"/>
        <v>-1.3802505023362057</v>
      </c>
      <c r="L87" s="4">
        <f t="shared" si="25"/>
        <v>2.098751526310763</v>
      </c>
      <c r="M87" s="2">
        <f t="shared" si="22"/>
        <v>0.1788816656394101</v>
      </c>
      <c r="N87" s="2">
        <f t="shared" si="26"/>
        <v>98.57935269476187</v>
      </c>
      <c r="O87" s="11"/>
      <c r="P87" s="12"/>
      <c r="Q87" s="12"/>
      <c r="R87" s="6"/>
      <c r="S87" s="4"/>
    </row>
    <row r="88" spans="1:17" ht="12.75">
      <c r="A88">
        <f t="shared" si="23"/>
        <v>350</v>
      </c>
      <c r="B88">
        <f t="shared" si="14"/>
        <v>6.108652381980153</v>
      </c>
      <c r="C88" s="1">
        <f t="shared" si="15"/>
        <v>0.01551485895098216</v>
      </c>
      <c r="D88" s="1">
        <f t="shared" si="16"/>
        <v>-17.182137532729328</v>
      </c>
      <c r="E88">
        <f t="shared" si="17"/>
        <v>1.3136228940161372</v>
      </c>
      <c r="F88">
        <f t="shared" si="18"/>
        <v>165.50397343804386</v>
      </c>
      <c r="G88">
        <f t="shared" si="19"/>
        <v>1.2648955003647973</v>
      </c>
      <c r="H88">
        <f t="shared" si="20"/>
        <v>-2.858649997908978</v>
      </c>
      <c r="J88">
        <f t="shared" si="21"/>
        <v>1.9070822448276257</v>
      </c>
      <c r="K88" s="4">
        <f t="shared" si="24"/>
        <v>-1.0648934332723883</v>
      </c>
      <c r="L88" s="4">
        <f t="shared" si="25"/>
        <v>2.2705039323255725</v>
      </c>
      <c r="M88" s="2">
        <f t="shared" si="22"/>
        <v>0.17175240601480946</v>
      </c>
      <c r="N88" s="2">
        <f t="shared" si="26"/>
        <v>94.65051070598739</v>
      </c>
      <c r="O88" s="2"/>
      <c r="P88" s="2"/>
      <c r="Q88" s="2"/>
    </row>
    <row r="89" spans="1:17" ht="12.75">
      <c r="A89">
        <f t="shared" si="23"/>
        <v>355</v>
      </c>
      <c r="B89">
        <f t="shared" si="14"/>
        <v>6.19591884457987</v>
      </c>
      <c r="C89" s="1">
        <f t="shared" si="15"/>
        <v>0.00565176695420573</v>
      </c>
      <c r="D89" s="1">
        <f t="shared" si="16"/>
        <v>-10.541054091569487</v>
      </c>
      <c r="E89">
        <f t="shared" si="17"/>
        <v>1.280484624883981</v>
      </c>
      <c r="F89">
        <f t="shared" si="18"/>
        <v>162.03178161741712</v>
      </c>
      <c r="G89">
        <f t="shared" si="19"/>
        <v>1.2728716094907502</v>
      </c>
      <c r="H89">
        <f t="shared" si="20"/>
        <v>-2.9710786205148985</v>
      </c>
      <c r="J89">
        <f t="shared" si="21"/>
        <v>0.6947136576827813</v>
      </c>
      <c r="K89" s="4">
        <f t="shared" si="24"/>
        <v>-0.7274211522869067</v>
      </c>
      <c r="L89" s="4">
        <f t="shared" si="25"/>
        <v>2.4297287620761776</v>
      </c>
      <c r="M89" s="2">
        <f t="shared" si="22"/>
        <v>0.15922482975060515</v>
      </c>
      <c r="N89" s="2">
        <f t="shared" si="26"/>
        <v>87.74672682995305</v>
      </c>
      <c r="O89" s="2" t="s">
        <v>34</v>
      </c>
      <c r="P89" s="2"/>
      <c r="Q89" s="2"/>
    </row>
    <row r="90" spans="1:17" ht="12.75">
      <c r="A90">
        <f t="shared" si="23"/>
        <v>360</v>
      </c>
      <c r="B90">
        <f t="shared" si="14"/>
        <v>6.283185307179586</v>
      </c>
      <c r="C90" s="1">
        <f t="shared" si="15"/>
        <v>0.0006281396750368953</v>
      </c>
      <c r="D90" s="1">
        <f t="shared" si="16"/>
        <v>-3.5607301997446474</v>
      </c>
      <c r="E90">
        <f t="shared" si="17"/>
        <v>1.2499763591293558</v>
      </c>
      <c r="F90">
        <f t="shared" si="18"/>
        <v>158.79914046924554</v>
      </c>
      <c r="G90">
        <f t="shared" si="19"/>
        <v>1.276934128566904</v>
      </c>
      <c r="H90">
        <f t="shared" si="20"/>
        <v>-3.084790829793086</v>
      </c>
      <c r="J90">
        <f t="shared" si="21"/>
        <v>0.07721075810739642</v>
      </c>
      <c r="K90" s="4">
        <f t="shared" si="24"/>
        <v>-0.37050173974523093</v>
      </c>
      <c r="L90" s="4">
        <f t="shared" si="25"/>
        <v>2.5697439797526953</v>
      </c>
      <c r="M90" s="2">
        <f t="shared" si="22"/>
        <v>0.1400152176765177</v>
      </c>
      <c r="N90" s="2">
        <f t="shared" si="26"/>
        <v>77.16056017608095</v>
      </c>
      <c r="O90" s="10">
        <f>SUM(N56:N90)</f>
        <v>2223.0292683139564</v>
      </c>
      <c r="P90" s="2" t="s">
        <v>32</v>
      </c>
      <c r="Q90" s="2"/>
    </row>
    <row r="91" spans="13:17" ht="12.75">
      <c r="M91" s="2"/>
      <c r="N91" s="2"/>
      <c r="O91" s="2"/>
      <c r="P91" s="2"/>
      <c r="Q91" s="2"/>
    </row>
    <row r="92" spans="13:17" ht="12.75">
      <c r="M92" s="2"/>
      <c r="N92" s="2"/>
      <c r="O92" s="2"/>
      <c r="P92" s="2"/>
      <c r="Q92" s="2"/>
    </row>
    <row r="93" spans="13:17" ht="12.75">
      <c r="M93" s="2"/>
      <c r="N93" s="2"/>
      <c r="O93" s="2"/>
      <c r="P93" s="2"/>
      <c r="Q93" s="2"/>
    </row>
    <row r="94" spans="13:17" ht="12.75">
      <c r="M94" s="2"/>
      <c r="N94" s="2"/>
      <c r="O94" s="2"/>
      <c r="P94" s="2"/>
      <c r="Q94" s="2"/>
    </row>
    <row r="95" spans="13:17" ht="12.75">
      <c r="M95" s="2"/>
      <c r="N95" s="2"/>
      <c r="O95" s="2"/>
      <c r="P95" s="2"/>
      <c r="Q95" s="2"/>
    </row>
    <row r="96" spans="13:17" ht="12.75">
      <c r="M96" s="2"/>
      <c r="N96" s="2"/>
      <c r="O96" s="2"/>
      <c r="P96" s="2"/>
      <c r="Q96" s="2"/>
    </row>
    <row r="97" spans="13:17" ht="12.75">
      <c r="M97" s="2"/>
      <c r="N97" s="2"/>
      <c r="O97" s="2"/>
      <c r="P97" s="2"/>
      <c r="Q97" s="2"/>
    </row>
    <row r="98" spans="13:17" ht="12.75">
      <c r="M98" s="2"/>
      <c r="N98" s="2"/>
      <c r="O98" s="2"/>
      <c r="P98" s="2"/>
      <c r="Q98" s="2"/>
    </row>
    <row r="99" spans="13:17" ht="12.75">
      <c r="M99" s="2"/>
      <c r="N99" s="2"/>
      <c r="O99" s="2"/>
      <c r="P99" s="2"/>
      <c r="Q99" s="2"/>
    </row>
    <row r="100" spans="13:17" ht="12.75">
      <c r="M100" s="2"/>
      <c r="N100" s="2"/>
      <c r="O100" s="2"/>
      <c r="P100" s="2"/>
      <c r="Q100" s="2"/>
    </row>
    <row r="101" spans="13:17" ht="12.75">
      <c r="M101" s="2"/>
      <c r="N101" s="2"/>
      <c r="O101" s="2"/>
      <c r="P101" s="2"/>
      <c r="Q101" s="2"/>
    </row>
    <row r="102" spans="13:17" ht="12.75">
      <c r="M102" s="2"/>
      <c r="N102" s="2"/>
      <c r="O102" s="2"/>
      <c r="P102" s="2"/>
      <c r="Q102" s="2"/>
    </row>
    <row r="103" spans="13:17" ht="12.75">
      <c r="M103" s="2"/>
      <c r="N103" s="2"/>
      <c r="O103" s="2"/>
      <c r="P103" s="2"/>
      <c r="Q103" s="2"/>
    </row>
    <row r="104" spans="13:17" ht="12.75">
      <c r="M104" s="2"/>
      <c r="N104" s="2"/>
      <c r="O104" s="2"/>
      <c r="P104" s="2"/>
      <c r="Q104" s="2"/>
    </row>
    <row r="105" spans="13:17" ht="12.75">
      <c r="M105" s="2"/>
      <c r="N105" s="2"/>
      <c r="O105" s="2"/>
      <c r="P105" s="2"/>
      <c r="Q105" s="2"/>
    </row>
    <row r="106" spans="13:17" ht="12.75">
      <c r="M106" s="2"/>
      <c r="N106" s="2"/>
      <c r="O106" s="2"/>
      <c r="P106" s="2"/>
      <c r="Q106" s="2"/>
    </row>
    <row r="107" spans="13:17" ht="12.75">
      <c r="M107" s="2"/>
      <c r="N107" s="2"/>
      <c r="O107" s="2"/>
      <c r="P107" s="2"/>
      <c r="Q107" s="2"/>
    </row>
    <row r="108" spans="13:17" ht="12.75">
      <c r="M108" s="2"/>
      <c r="N108" s="2"/>
      <c r="O108" s="2"/>
      <c r="P108" s="2"/>
      <c r="Q108" s="2"/>
    </row>
    <row r="109" spans="13:17" ht="12.75">
      <c r="M109" s="2"/>
      <c r="N109" s="2"/>
      <c r="O109" s="2"/>
      <c r="P109" s="2"/>
      <c r="Q109" s="2"/>
    </row>
    <row r="110" spans="13:17" ht="12.75">
      <c r="M110" s="2"/>
      <c r="N110" s="2"/>
      <c r="O110" s="2"/>
      <c r="P110" s="2"/>
      <c r="Q110" s="2"/>
    </row>
    <row r="111" spans="13:17" ht="12.75">
      <c r="M111" s="2"/>
      <c r="N111" s="2"/>
      <c r="O111" s="2"/>
      <c r="P111" s="2"/>
      <c r="Q111" s="2"/>
    </row>
    <row r="112" spans="13:17" ht="12.75">
      <c r="M112" s="2"/>
      <c r="N112" s="2"/>
      <c r="O112" s="2"/>
      <c r="P112" s="2"/>
      <c r="Q112" s="2"/>
    </row>
  </sheetData>
  <sheetProtection/>
  <printOptions gridLines="1"/>
  <pageMargins left="0.75" right="0.75" top="1" bottom="1" header="0.5" footer="0.5"/>
  <pageSetup horizontalDpi="300" verticalDpi="300" orientation="portrait" r:id="rId3"/>
  <legacyDrawing r:id="rId2"/>
  <oleObjects>
    <oleObject progId="Equation.DSMT4" shapeId="917791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Kelley</dc:creator>
  <cp:keywords/>
  <dc:description/>
  <cp:lastModifiedBy>Bommer, Paul M</cp:lastModifiedBy>
  <dcterms:created xsi:type="dcterms:W3CDTF">2005-12-25T15:48:14Z</dcterms:created>
  <dcterms:modified xsi:type="dcterms:W3CDTF">2012-09-06T18:28:10Z</dcterms:modified>
  <cp:category/>
  <cp:version/>
  <cp:contentType/>
  <cp:contentStatus/>
</cp:coreProperties>
</file>